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61" i="11" l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E15" i="22"/>
  <c r="G15" i="22" l="1"/>
  <c r="E23" i="22"/>
  <c r="E27" i="22" s="1"/>
  <c r="E15" i="13"/>
  <c r="F11" i="11"/>
  <c r="F62" i="11"/>
  <c r="G23" i="22" l="1"/>
  <c r="G30" i="13"/>
  <c r="E35" i="13" l="1"/>
  <c r="G35" i="13" s="1"/>
  <c r="E27" i="13"/>
  <c r="E19" i="13"/>
  <c r="G11" i="12"/>
  <c r="G23" i="12"/>
  <c r="G17" i="12"/>
  <c r="F10" i="11"/>
  <c r="F63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<sst xmlns="http://schemas.openxmlformats.org/spreadsheetml/2006/main" count="402" uniqueCount="165">
  <si>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</si>
  <si>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</si>
  <si>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</si>
  <si>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</si>
  <si>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</si>
  <si>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</si>
  <si>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</si>
  <si>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</si>
  <si>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</si>
  <si>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</si>
  <si>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</si>
  <si>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</si>
  <si>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</si>
  <si>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</si>
  <si>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</si>
  <si>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</si>
  <si>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</si>
  <si>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</si>
  <si>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</si>
  <si>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</si>
  <si>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</si>
  <si>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</si>
  <si>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</si>
  <si>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</si>
  <si>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</si>
  <si>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</si>
  <si>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</si>
  <si>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</si>
  <si>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</si>
  <si>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</si>
  <si>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</si>
  <si>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</si>
  <si>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</si>
  <si>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</si>
  <si>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</si>
  <si>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</si>
  <si>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</si>
  <si>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</si>
  <si>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</si>
  <si>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</si>
  <si>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</si>
  <si>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</si>
  <si>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</si>
  <si>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</si>
  <si>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</si>
  <si>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</si>
  <si>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</si>
  <si>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</si>
  <si>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</si>
  <si>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</si>
  <si>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</si>
  <si>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</si>
  <si>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</si>
  <si>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</si>
  <si>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</si>
  <si>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</si>
  <si>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</si>
  <si>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</si>
  <si>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</si>
  <si>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</si>
  <si>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</si>
  <si>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</si>
  <si>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</si>
  <si>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</si>
  <si>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</si>
  <si>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</si>
  <si>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</si>
  <si>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</si>
  <si>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</si>
  <si>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</si>
  <si>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</si>
  <si>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</si>
  <si>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</si>
  <si>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</si>
  <si>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</si>
  <si>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</si>
  <si>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</si>
  <si>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</si>
  <si>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</si>
  <si>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</si>
  <si>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</si>
  <si>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</si>
  <si>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</si>
  <si>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</si>
  <si>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</si>
  <si>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</si>
  <si>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</si>
  <si>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</si>
  <si>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</si>
  <si>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</si>
  <si>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</si>
  <si>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</si>
  <si>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</si>
  <si>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</si>
  <si>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</si>
  <si>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</si>
  <si>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</si>
  <si>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</si>
  <si>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</si>
  <si>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</si>
  <si>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</si>
  <si>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</si>
  <si>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</si>
  <si>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</si>
  <si>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</si>
  <si>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</si>
  <si>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</si>
  <si>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</si>
  <si>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</si>
  <si>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</si>
  <si>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</si>
  <si>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</si>
  <si>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</si>
  <si>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</si>
  <si>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</si>
  <si>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</si>
  <si>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</si>
  <si>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</si>
  <si>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</si>
  <si>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Arbejdsplads</t>
  </si>
  <si>
    <t>Ø110 mm &lt; Ledningsnet ≤ Ø 250 mm</t>
  </si>
  <si>
    <t>SRO-anlæg, vandværk</t>
  </si>
  <si>
    <t>Beluftningsanlæg, rislebakke, Mek./EL</t>
  </si>
  <si>
    <t>Ø 250 mm &lt; Ledningsnet ≤ Ø 500mm</t>
  </si>
  <si>
    <t>Ledningsnet ≤ Ø50 mm</t>
  </si>
  <si>
    <t>Stik på ledningsnet, Mek./EL</t>
  </si>
  <si>
    <t>Stik på ledningsnet, Konstruktioner</t>
  </si>
  <si>
    <t>Afregningsmålere, mekaniske</t>
  </si>
  <si>
    <t>Køretøjer, store lastvogne (&gt; 3.500 kg.)</t>
  </si>
  <si>
    <t>SRO-brønd/kvarterbrønd/sektionsbrønd, Mek./EL</t>
  </si>
  <si>
    <t>Køretøjer, små lastvogne (&lt; 3.500 kg.)</t>
  </si>
  <si>
    <t>Køretøjer, personbil</t>
  </si>
  <si>
    <t>Elanlæg</t>
  </si>
  <si>
    <t>Køretøjer, entreprenørmaskiner</t>
  </si>
  <si>
    <t>Udpumpningsanlæg, rentvandspumper på vandværk</t>
  </si>
  <si>
    <t>Filteranlæg, åbne filtre, dobbelt filtrering, Mek./EL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</si>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</sst>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>
      <selection activeCell="C5" sqref="C5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48" t="s">
        <v>159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51376485.202023476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15173558.053568609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12809330.903169779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25289993.92512602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162</v>
      </c>
      <c r="C13" s="41"/>
      <c r="D13" s="42"/>
      <c r="E13" s="31" t="s">
        <v>101</v>
      </c>
      <c r="F13" s="8" t="s">
        <v>4</v>
      </c>
      <c r="G13" s="32">
        <v>-783703.43531276949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161</v>
      </c>
      <c r="C14" s="41"/>
      <c r="D14" s="42"/>
      <c r="E14" s="31" t="s">
        <v>101</v>
      </c>
      <c r="F14" s="8" t="s">
        <v>4</v>
      </c>
      <c r="G14" s="32">
        <v>-414452.45437765983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omk.'!G20</f>
        <v>-875869.17520849884</v>
      </c>
      <c r="F15" s="8" t="s">
        <v>4</v>
      </c>
      <c r="G15" s="33">
        <f>E15*(1+E30/100)</f>
        <v>-891196.88577464758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-1857379.7915333337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741639.53137233853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-15327.710566148729</v>
      </c>
      <c r="F23" s="8" t="s">
        <v>4</v>
      </c>
      <c r="G23" s="32">
        <f>SUM(G10:G15,G18:G22)*$E$30/100</f>
        <v>895711.77686198836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-516062.20362464018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-190372.14545016005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-188237.41446208116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50485288.316248827</v>
      </c>
      <c r="F27" s="29" t="s">
        <v>4</v>
      </c>
      <c r="G27" s="37">
        <f>SUM(G10:G26)</f>
        <v>50068829.85956344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152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153</v>
      </c>
      <c r="C31" s="72"/>
      <c r="D31" s="73"/>
      <c r="E31" s="38">
        <v>0.70255503208722192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154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14912587.767634995</v>
      </c>
      <c r="H9" s="17" t="s">
        <v>4</v>
      </c>
      <c r="I9" s="2"/>
    </row>
    <row r="10" spans="1:9" x14ac:dyDescent="0.25">
      <c r="A10" s="2"/>
      <c r="B10" s="79" t="s">
        <v>164</v>
      </c>
      <c r="C10" s="72"/>
      <c r="D10" s="72"/>
      <c r="E10" s="72"/>
      <c r="F10" s="73"/>
      <c r="G10" s="9">
        <v>156797.70267398946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12589023.000658259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24855030.884644736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52356641.652937993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136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137</v>
      </c>
      <c r="C11" s="72"/>
      <c r="D11" s="72"/>
      <c r="E11" s="45">
        <v>568431.72</v>
      </c>
      <c r="F11" s="17" t="s">
        <v>4</v>
      </c>
      <c r="G11" s="9">
        <v>572575</v>
      </c>
      <c r="H11" s="17" t="s">
        <v>4</v>
      </c>
      <c r="I11" s="2"/>
    </row>
    <row r="12" spans="1:9" x14ac:dyDescent="0.25">
      <c r="A12" s="2"/>
      <c r="B12" s="71" t="s">
        <v>138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139</v>
      </c>
      <c r="C13" s="72"/>
      <c r="D13" s="72"/>
      <c r="E13" s="45">
        <v>32399.4126</v>
      </c>
      <c r="F13" s="17" t="s">
        <v>4</v>
      </c>
      <c r="G13" s="9">
        <v>65232</v>
      </c>
      <c r="H13" s="17" t="s">
        <v>4</v>
      </c>
      <c r="I13" s="2"/>
    </row>
    <row r="14" spans="1:9" x14ac:dyDescent="0.25">
      <c r="A14" s="2"/>
      <c r="B14" s="71" t="s">
        <v>140</v>
      </c>
      <c r="C14" s="72"/>
      <c r="D14" s="72"/>
      <c r="E14" s="45">
        <v>17913921.434799999</v>
      </c>
      <c r="F14" s="17" t="s">
        <v>4</v>
      </c>
      <c r="G14" s="9">
        <v>16727544</v>
      </c>
      <c r="H14" s="17" t="s">
        <v>4</v>
      </c>
      <c r="I14" s="2"/>
    </row>
    <row r="15" spans="1:9" x14ac:dyDescent="0.25">
      <c r="A15" s="2"/>
      <c r="B15" s="71" t="s">
        <v>141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142</v>
      </c>
      <c r="C16" s="72"/>
      <c r="D16" s="72"/>
      <c r="E16" s="45">
        <v>6028578.0187999997</v>
      </c>
      <c r="F16" s="17" t="s">
        <v>4</v>
      </c>
      <c r="G16" s="9">
        <v>6221383</v>
      </c>
      <c r="H16" s="17" t="s">
        <v>4</v>
      </c>
      <c r="I16" s="2"/>
    </row>
    <row r="17" spans="1:9" x14ac:dyDescent="0.25">
      <c r="A17" s="2"/>
      <c r="B17" s="71" t="s">
        <v>143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7" t="s">
        <v>144</v>
      </c>
      <c r="C18" s="88"/>
      <c r="D18" s="88"/>
      <c r="E18" s="45">
        <v>0</v>
      </c>
      <c r="F18" s="17" t="s">
        <v>4</v>
      </c>
      <c r="G18" s="9">
        <v>95791.5</v>
      </c>
      <c r="H18" s="17" t="s">
        <v>4</v>
      </c>
      <c r="I18" s="2"/>
    </row>
    <row r="19" spans="1:9" x14ac:dyDescent="0.25">
      <c r="A19" s="2"/>
      <c r="B19" s="83" t="s">
        <v>86</v>
      </c>
      <c r="C19" s="84"/>
      <c r="D19" s="84"/>
      <c r="E19" s="84"/>
      <c r="F19" s="85"/>
      <c r="G19" s="15">
        <f>SUM(G10:G18)-SUM(E10:E18)</f>
        <v>-860805.08619999886</v>
      </c>
      <c r="H19" s="16" t="s">
        <v>4</v>
      </c>
      <c r="I19" s="2"/>
    </row>
    <row r="20" spans="1:9" x14ac:dyDescent="0.25">
      <c r="A20" s="2"/>
      <c r="B20" s="83" t="s">
        <v>87</v>
      </c>
      <c r="C20" s="84"/>
      <c r="D20" s="84"/>
      <c r="E20" s="84"/>
      <c r="F20" s="85"/>
      <c r="G20" s="15">
        <f>G19*(1+'Fane 2. Overblik ØR18-19'!E30/100)</f>
        <v>-875869.17520849884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-2302968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-1738255.7566137565</v>
      </c>
      <c r="H10" s="17" t="s">
        <v>4</v>
      </c>
      <c r="I10" s="2"/>
    </row>
    <row r="11" spans="1:9" x14ac:dyDescent="0.25">
      <c r="A11" s="2"/>
      <c r="B11" s="89" t="s">
        <v>41</v>
      </c>
      <c r="C11" s="90"/>
      <c r="D11" s="90"/>
      <c r="E11" s="90"/>
      <c r="F11" s="91"/>
      <c r="G11" s="39">
        <f>G9-G10</f>
        <v>-564712.24338624347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-188237.41446208116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2" t="s">
        <v>3</v>
      </c>
      <c r="G9" s="92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389949.16</v>
      </c>
      <c r="F10" s="9">
        <f>E10/D10</f>
        <v>5199.3221333333331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5</v>
      </c>
      <c r="E11" s="9">
        <v>20954.66</v>
      </c>
      <c r="F11" s="9">
        <f t="shared" ref="F11:F62" si="0">E11/D11</f>
        <v>4190.9319999999998</v>
      </c>
      <c r="G11" s="17" t="s">
        <v>4</v>
      </c>
      <c r="H11" s="2"/>
    </row>
    <row r="12" spans="1:8" x14ac:dyDescent="0.25">
      <c r="A12" s="2"/>
      <c r="B12" s="46" t="s">
        <v>118</v>
      </c>
      <c r="C12" s="22">
        <v>2016</v>
      </c>
      <c r="D12" s="22">
        <v>75</v>
      </c>
      <c r="E12" s="9">
        <v>313578.15999999997</v>
      </c>
      <c r="F12" s="9">
        <f t="shared" si="0"/>
        <v>4181.0421333333334</v>
      </c>
      <c r="G12" s="17" t="s">
        <v>4</v>
      </c>
      <c r="H12" s="2"/>
    </row>
    <row r="13" spans="1:8" x14ac:dyDescent="0.25">
      <c r="A13" s="2"/>
      <c r="B13" s="46" t="s">
        <v>120</v>
      </c>
      <c r="C13" s="22">
        <v>2016</v>
      </c>
      <c r="D13" s="22">
        <v>75</v>
      </c>
      <c r="E13" s="9">
        <v>313578.15999999997</v>
      </c>
      <c r="F13" s="9">
        <f t="shared" si="0"/>
        <v>4181.0421333333334</v>
      </c>
      <c r="G13" s="17" t="s">
        <v>4</v>
      </c>
      <c r="H13" s="2"/>
    </row>
    <row r="14" spans="1:8" x14ac:dyDescent="0.25">
      <c r="A14" s="2"/>
      <c r="B14" s="46" t="s">
        <v>121</v>
      </c>
      <c r="C14" s="22">
        <v>2016</v>
      </c>
      <c r="D14" s="22">
        <v>10</v>
      </c>
      <c r="E14" s="9">
        <v>179545.3</v>
      </c>
      <c r="F14" s="9">
        <f t="shared" si="0"/>
        <v>17954.53</v>
      </c>
      <c r="G14" s="17" t="s">
        <v>4</v>
      </c>
      <c r="H14" s="2"/>
    </row>
    <row r="15" spans="1:8" x14ac:dyDescent="0.25">
      <c r="A15" s="2"/>
      <c r="B15" s="46" t="s">
        <v>122</v>
      </c>
      <c r="C15" s="22">
        <v>2016</v>
      </c>
      <c r="D15" s="22">
        <v>25</v>
      </c>
      <c r="E15" s="9">
        <v>50640.98</v>
      </c>
      <c r="F15" s="9">
        <f t="shared" si="0"/>
        <v>2025.6392000000001</v>
      </c>
      <c r="G15" s="17" t="s">
        <v>4</v>
      </c>
      <c r="H15" s="2"/>
    </row>
    <row r="16" spans="1:8" x14ac:dyDescent="0.25">
      <c r="A16" s="2"/>
      <c r="B16" s="46" t="s">
        <v>123</v>
      </c>
      <c r="C16" s="22">
        <v>2016</v>
      </c>
      <c r="D16" s="22">
        <v>75</v>
      </c>
      <c r="E16" s="9">
        <v>3523462.54</v>
      </c>
      <c r="F16" s="9">
        <f t="shared" si="0"/>
        <v>46979.500533333332</v>
      </c>
      <c r="G16" s="17" t="s">
        <v>4</v>
      </c>
      <c r="H16" s="2"/>
    </row>
    <row r="17" spans="1:8" x14ac:dyDescent="0.25">
      <c r="A17" s="2"/>
      <c r="B17" s="46" t="s">
        <v>123</v>
      </c>
      <c r="C17" s="22">
        <v>2016</v>
      </c>
      <c r="D17" s="22">
        <v>75</v>
      </c>
      <c r="E17" s="9">
        <v>2522538.9700000002</v>
      </c>
      <c r="F17" s="9">
        <f t="shared" si="0"/>
        <v>33633.852933333335</v>
      </c>
      <c r="G17" s="17" t="s">
        <v>4</v>
      </c>
      <c r="H17" s="2"/>
    </row>
    <row r="18" spans="1:8" x14ac:dyDescent="0.25">
      <c r="A18" s="2"/>
      <c r="B18" s="46" t="s">
        <v>124</v>
      </c>
      <c r="C18" s="22">
        <v>2016</v>
      </c>
      <c r="D18" s="22">
        <v>75</v>
      </c>
      <c r="E18" s="9">
        <v>1960110.16</v>
      </c>
      <c r="F18" s="9">
        <f t="shared" si="0"/>
        <v>26134.802133333331</v>
      </c>
      <c r="G18" s="17" t="s">
        <v>4</v>
      </c>
      <c r="H18" s="2"/>
    </row>
    <row r="19" spans="1:8" x14ac:dyDescent="0.25">
      <c r="A19" s="2"/>
      <c r="B19" s="46" t="s">
        <v>120</v>
      </c>
      <c r="C19" s="22">
        <v>2016</v>
      </c>
      <c r="D19" s="22">
        <v>75</v>
      </c>
      <c r="E19" s="9">
        <v>2940165.24</v>
      </c>
      <c r="F19" s="9">
        <f t="shared" si="0"/>
        <v>39202.203200000004</v>
      </c>
      <c r="G19" s="17" t="s">
        <v>4</v>
      </c>
      <c r="H19" s="2"/>
    </row>
    <row r="20" spans="1:8" x14ac:dyDescent="0.25">
      <c r="A20" s="2"/>
      <c r="B20" s="46" t="s">
        <v>124</v>
      </c>
      <c r="C20" s="22">
        <v>2016</v>
      </c>
      <c r="D20" s="22">
        <v>75</v>
      </c>
      <c r="E20" s="9">
        <v>1229470.04</v>
      </c>
      <c r="F20" s="9">
        <f t="shared" si="0"/>
        <v>16392.933866666666</v>
      </c>
      <c r="G20" s="17" t="s">
        <v>4</v>
      </c>
      <c r="H20" s="2"/>
    </row>
    <row r="21" spans="1:8" x14ac:dyDescent="0.25">
      <c r="A21" s="2"/>
      <c r="B21" s="46" t="s">
        <v>118</v>
      </c>
      <c r="C21" s="22">
        <v>2016</v>
      </c>
      <c r="D21" s="22">
        <v>75</v>
      </c>
      <c r="E21" s="9">
        <v>1075786.28</v>
      </c>
      <c r="F21" s="9">
        <f t="shared" si="0"/>
        <v>14343.817066666667</v>
      </c>
      <c r="G21" s="17" t="s">
        <v>4</v>
      </c>
      <c r="H21" s="2"/>
    </row>
    <row r="22" spans="1:8" x14ac:dyDescent="0.25">
      <c r="A22" s="2"/>
      <c r="B22" s="46" t="s">
        <v>120</v>
      </c>
      <c r="C22" s="22">
        <v>2016</v>
      </c>
      <c r="D22" s="22">
        <v>75</v>
      </c>
      <c r="E22" s="9">
        <v>768418.78</v>
      </c>
      <c r="F22" s="9">
        <f t="shared" si="0"/>
        <v>10245.583733333333</v>
      </c>
      <c r="G22" s="17" t="s">
        <v>4</v>
      </c>
      <c r="H22" s="2"/>
    </row>
    <row r="23" spans="1:8" x14ac:dyDescent="0.25">
      <c r="A23" s="2"/>
      <c r="B23" s="46" t="s">
        <v>124</v>
      </c>
      <c r="C23" s="22">
        <v>2016</v>
      </c>
      <c r="D23" s="22">
        <v>75</v>
      </c>
      <c r="E23" s="9">
        <v>82004.56</v>
      </c>
      <c r="F23" s="9">
        <f t="shared" si="0"/>
        <v>1093.3941333333332</v>
      </c>
      <c r="G23" s="17" t="s">
        <v>4</v>
      </c>
      <c r="H23" s="2"/>
    </row>
    <row r="24" spans="1:8" x14ac:dyDescent="0.25">
      <c r="A24" s="2"/>
      <c r="B24" s="46" t="s">
        <v>120</v>
      </c>
      <c r="C24" s="22">
        <v>2016</v>
      </c>
      <c r="D24" s="22">
        <v>75</v>
      </c>
      <c r="E24" s="9">
        <v>191343.98</v>
      </c>
      <c r="F24" s="9">
        <f t="shared" si="0"/>
        <v>2551.2530666666667</v>
      </c>
      <c r="G24" s="17" t="s">
        <v>4</v>
      </c>
      <c r="H24" s="2"/>
    </row>
    <row r="25" spans="1:8" x14ac:dyDescent="0.25">
      <c r="A25" s="2"/>
      <c r="B25" s="46" t="s">
        <v>118</v>
      </c>
      <c r="C25" s="22">
        <v>2016</v>
      </c>
      <c r="D25" s="22">
        <v>75</v>
      </c>
      <c r="E25" s="9">
        <v>149018.20000000001</v>
      </c>
      <c r="F25" s="9">
        <f t="shared" si="0"/>
        <v>1986.9093333333335</v>
      </c>
      <c r="G25" s="17" t="s">
        <v>4</v>
      </c>
      <c r="H25" s="2"/>
    </row>
    <row r="26" spans="1:8" x14ac:dyDescent="0.25">
      <c r="A26" s="2"/>
      <c r="B26" s="46" t="s">
        <v>118</v>
      </c>
      <c r="C26" s="22">
        <v>2016</v>
      </c>
      <c r="D26" s="22">
        <v>75</v>
      </c>
      <c r="E26" s="9">
        <v>140408.45000000001</v>
      </c>
      <c r="F26" s="9">
        <f t="shared" si="0"/>
        <v>1872.1126666666669</v>
      </c>
      <c r="G26" s="17" t="s">
        <v>4</v>
      </c>
      <c r="H26" s="2"/>
    </row>
    <row r="27" spans="1:8" x14ac:dyDescent="0.25">
      <c r="A27" s="2"/>
      <c r="B27" s="46" t="s">
        <v>118</v>
      </c>
      <c r="C27" s="22">
        <v>2016</v>
      </c>
      <c r="D27" s="22">
        <v>75</v>
      </c>
      <c r="E27" s="9">
        <v>1193173.48</v>
      </c>
      <c r="F27" s="9">
        <f t="shared" si="0"/>
        <v>15908.979733333334</v>
      </c>
      <c r="G27" s="17" t="s">
        <v>4</v>
      </c>
      <c r="H27" s="2"/>
    </row>
    <row r="28" spans="1:8" x14ac:dyDescent="0.25">
      <c r="A28" s="2"/>
      <c r="B28" s="46" t="s">
        <v>123</v>
      </c>
      <c r="C28" s="22">
        <v>2016</v>
      </c>
      <c r="D28" s="22">
        <v>75</v>
      </c>
      <c r="E28" s="9">
        <v>1193173.48</v>
      </c>
      <c r="F28" s="9">
        <f t="shared" si="0"/>
        <v>15908.979733333334</v>
      </c>
      <c r="G28" s="17" t="s">
        <v>4</v>
      </c>
      <c r="H28" s="2"/>
    </row>
    <row r="29" spans="1:8" x14ac:dyDescent="0.25">
      <c r="A29" s="2"/>
      <c r="B29" s="46" t="s">
        <v>120</v>
      </c>
      <c r="C29" s="22">
        <v>2016</v>
      </c>
      <c r="D29" s="22">
        <v>75</v>
      </c>
      <c r="E29" s="9">
        <v>722304.23</v>
      </c>
      <c r="F29" s="9">
        <f t="shared" si="0"/>
        <v>9630.7230666666655</v>
      </c>
      <c r="G29" s="17" t="s">
        <v>4</v>
      </c>
      <c r="H29" s="2"/>
    </row>
    <row r="30" spans="1:8" x14ac:dyDescent="0.25">
      <c r="A30" s="2"/>
      <c r="B30" s="46" t="s">
        <v>124</v>
      </c>
      <c r="C30" s="22">
        <v>2016</v>
      </c>
      <c r="D30" s="22">
        <v>75</v>
      </c>
      <c r="E30" s="9">
        <v>240768.08</v>
      </c>
      <c r="F30" s="9">
        <f t="shared" si="0"/>
        <v>3210.2410666666665</v>
      </c>
      <c r="G30" s="17" t="s">
        <v>4</v>
      </c>
      <c r="H30" s="2"/>
    </row>
    <row r="31" spans="1:8" x14ac:dyDescent="0.25">
      <c r="A31" s="2"/>
      <c r="B31" s="46" t="s">
        <v>118</v>
      </c>
      <c r="C31" s="22">
        <v>2016</v>
      </c>
      <c r="D31" s="22">
        <v>75</v>
      </c>
      <c r="E31" s="9">
        <v>240768.08</v>
      </c>
      <c r="F31" s="9">
        <f t="shared" si="0"/>
        <v>3210.2410666666665</v>
      </c>
      <c r="G31" s="17" t="s">
        <v>4</v>
      </c>
      <c r="H31" s="2"/>
    </row>
    <row r="32" spans="1:8" x14ac:dyDescent="0.25">
      <c r="A32" s="2"/>
      <c r="B32" s="46" t="s">
        <v>123</v>
      </c>
      <c r="C32" s="22">
        <v>2016</v>
      </c>
      <c r="D32" s="22">
        <v>75</v>
      </c>
      <c r="E32" s="9">
        <v>1060435.56</v>
      </c>
      <c r="F32" s="9">
        <f t="shared" si="0"/>
        <v>14139.140800000001</v>
      </c>
      <c r="G32" s="17" t="s">
        <v>4</v>
      </c>
      <c r="H32" s="2"/>
    </row>
    <row r="33" spans="1:8" x14ac:dyDescent="0.25">
      <c r="A33" s="2"/>
      <c r="B33" s="46" t="s">
        <v>120</v>
      </c>
      <c r="C33" s="22">
        <v>2016</v>
      </c>
      <c r="D33" s="22">
        <v>75</v>
      </c>
      <c r="E33" s="9">
        <v>636261.32999999996</v>
      </c>
      <c r="F33" s="9">
        <f t="shared" si="0"/>
        <v>8483.4843999999994</v>
      </c>
      <c r="G33" s="17" t="s">
        <v>4</v>
      </c>
      <c r="H33" s="2"/>
    </row>
    <row r="34" spans="1:8" x14ac:dyDescent="0.25">
      <c r="A34" s="2"/>
      <c r="B34" s="46" t="s">
        <v>118</v>
      </c>
      <c r="C34" s="22">
        <v>2016</v>
      </c>
      <c r="D34" s="22">
        <v>75</v>
      </c>
      <c r="E34" s="9">
        <v>424174.22</v>
      </c>
      <c r="F34" s="9">
        <f t="shared" si="0"/>
        <v>5655.6562666666659</v>
      </c>
      <c r="G34" s="17" t="s">
        <v>4</v>
      </c>
      <c r="H34" s="2"/>
    </row>
    <row r="35" spans="1:8" x14ac:dyDescent="0.25">
      <c r="A35" s="2"/>
      <c r="B35" s="46" t="s">
        <v>124</v>
      </c>
      <c r="C35" s="22">
        <v>2016</v>
      </c>
      <c r="D35" s="22">
        <v>75</v>
      </c>
      <c r="E35" s="9">
        <v>48850.81</v>
      </c>
      <c r="F35" s="9">
        <f t="shared" si="0"/>
        <v>651.34413333333328</v>
      </c>
      <c r="G35" s="17" t="s">
        <v>4</v>
      </c>
      <c r="H35" s="2"/>
    </row>
    <row r="36" spans="1:8" x14ac:dyDescent="0.25">
      <c r="A36" s="2"/>
      <c r="B36" s="46" t="s">
        <v>118</v>
      </c>
      <c r="C36" s="22">
        <v>2016</v>
      </c>
      <c r="D36" s="22">
        <v>75</v>
      </c>
      <c r="E36" s="9">
        <v>48850.81</v>
      </c>
      <c r="F36" s="9">
        <f t="shared" si="0"/>
        <v>651.34413333333328</v>
      </c>
      <c r="G36" s="17" t="s">
        <v>4</v>
      </c>
      <c r="H36" s="2"/>
    </row>
    <row r="37" spans="1:8" x14ac:dyDescent="0.25">
      <c r="A37" s="2"/>
      <c r="B37" s="46" t="s">
        <v>124</v>
      </c>
      <c r="C37" s="22">
        <v>2016</v>
      </c>
      <c r="D37" s="22">
        <v>75</v>
      </c>
      <c r="E37" s="9">
        <v>311290.17</v>
      </c>
      <c r="F37" s="9">
        <f t="shared" si="0"/>
        <v>4150.5356000000002</v>
      </c>
      <c r="G37" s="17" t="s">
        <v>4</v>
      </c>
      <c r="H37" s="2"/>
    </row>
    <row r="38" spans="1:8" x14ac:dyDescent="0.25">
      <c r="A38" s="2"/>
      <c r="B38" s="46" t="s">
        <v>125</v>
      </c>
      <c r="C38" s="22">
        <v>2016</v>
      </c>
      <c r="D38" s="22">
        <v>75</v>
      </c>
      <c r="E38" s="9">
        <v>167490.85</v>
      </c>
      <c r="F38" s="9">
        <f t="shared" si="0"/>
        <v>2233.2113333333332</v>
      </c>
      <c r="G38" s="17" t="s">
        <v>4</v>
      </c>
      <c r="H38" s="2"/>
    </row>
    <row r="39" spans="1:8" x14ac:dyDescent="0.25">
      <c r="A39" s="2"/>
      <c r="B39" s="46" t="s">
        <v>126</v>
      </c>
      <c r="C39" s="22">
        <v>2016</v>
      </c>
      <c r="D39" s="22">
        <v>75</v>
      </c>
      <c r="E39" s="9">
        <v>167490.85</v>
      </c>
      <c r="F39" s="9">
        <f t="shared" si="0"/>
        <v>2233.2113333333332</v>
      </c>
      <c r="G39" s="17" t="s">
        <v>4</v>
      </c>
      <c r="H39" s="2"/>
    </row>
    <row r="40" spans="1:8" x14ac:dyDescent="0.25">
      <c r="A40" s="2"/>
      <c r="B40" s="46" t="s">
        <v>127</v>
      </c>
      <c r="C40" s="22">
        <v>2016</v>
      </c>
      <c r="D40" s="22">
        <v>8</v>
      </c>
      <c r="E40" s="9">
        <v>1210236.56</v>
      </c>
      <c r="F40" s="9">
        <f t="shared" si="0"/>
        <v>151279.57</v>
      </c>
      <c r="G40" s="17" t="s">
        <v>4</v>
      </c>
      <c r="H40" s="2"/>
    </row>
    <row r="41" spans="1:8" x14ac:dyDescent="0.25">
      <c r="A41" s="2"/>
      <c r="B41" s="46" t="s">
        <v>128</v>
      </c>
      <c r="C41" s="22">
        <v>2016</v>
      </c>
      <c r="D41" s="22">
        <v>5</v>
      </c>
      <c r="E41" s="9">
        <v>1862800</v>
      </c>
      <c r="F41" s="9">
        <f t="shared" si="0"/>
        <v>372560</v>
      </c>
      <c r="G41" s="17" t="s">
        <v>4</v>
      </c>
      <c r="H41" s="2"/>
    </row>
    <row r="42" spans="1:8" ht="26.25" x14ac:dyDescent="0.25">
      <c r="A42" s="2"/>
      <c r="B42" s="46" t="s">
        <v>129</v>
      </c>
      <c r="C42" s="22">
        <v>2016</v>
      </c>
      <c r="D42" s="22">
        <v>15</v>
      </c>
      <c r="E42" s="9">
        <v>115115</v>
      </c>
      <c r="F42" s="9">
        <f t="shared" si="0"/>
        <v>7674.333333333333</v>
      </c>
      <c r="G42" s="17" t="s">
        <v>4</v>
      </c>
      <c r="H42" s="2"/>
    </row>
    <row r="43" spans="1:8" x14ac:dyDescent="0.25">
      <c r="A43" s="2"/>
      <c r="B43" s="46" t="s">
        <v>130</v>
      </c>
      <c r="C43" s="22">
        <v>2016</v>
      </c>
      <c r="D43" s="22">
        <v>5</v>
      </c>
      <c r="E43" s="9">
        <v>364448</v>
      </c>
      <c r="F43" s="9">
        <f t="shared" si="0"/>
        <v>72889.600000000006</v>
      </c>
      <c r="G43" s="17" t="s">
        <v>4</v>
      </c>
      <c r="H43" s="2"/>
    </row>
    <row r="44" spans="1:8" x14ac:dyDescent="0.25">
      <c r="A44" s="2"/>
      <c r="B44" s="46" t="s">
        <v>131</v>
      </c>
      <c r="C44" s="22">
        <v>2016</v>
      </c>
      <c r="D44" s="22">
        <v>5</v>
      </c>
      <c r="E44" s="9">
        <v>166406</v>
      </c>
      <c r="F44" s="9">
        <f t="shared" si="0"/>
        <v>33281.199999999997</v>
      </c>
      <c r="G44" s="17" t="s">
        <v>4</v>
      </c>
      <c r="H44" s="2"/>
    </row>
    <row r="45" spans="1:8" x14ac:dyDescent="0.25">
      <c r="A45" s="2"/>
      <c r="B45" s="46" t="s">
        <v>131</v>
      </c>
      <c r="C45" s="22">
        <v>2016</v>
      </c>
      <c r="D45" s="22">
        <v>5</v>
      </c>
      <c r="E45" s="9">
        <v>219906</v>
      </c>
      <c r="F45" s="9">
        <f t="shared" si="0"/>
        <v>43981.2</v>
      </c>
      <c r="G45" s="17" t="s">
        <v>4</v>
      </c>
      <c r="H45" s="2"/>
    </row>
    <row r="46" spans="1:8" x14ac:dyDescent="0.25">
      <c r="A46" s="2"/>
      <c r="B46" s="46" t="s">
        <v>119</v>
      </c>
      <c r="C46" s="22">
        <v>2016</v>
      </c>
      <c r="D46" s="22">
        <v>5</v>
      </c>
      <c r="E46" s="9">
        <v>20028</v>
      </c>
      <c r="F46" s="9">
        <f t="shared" si="0"/>
        <v>4005.6</v>
      </c>
      <c r="G46" s="17" t="s">
        <v>4</v>
      </c>
      <c r="H46" s="2"/>
    </row>
    <row r="47" spans="1:8" x14ac:dyDescent="0.25">
      <c r="A47" s="2"/>
      <c r="B47" s="46" t="s">
        <v>119</v>
      </c>
      <c r="C47" s="22">
        <v>2016</v>
      </c>
      <c r="D47" s="22">
        <v>5</v>
      </c>
      <c r="E47" s="9">
        <v>66250</v>
      </c>
      <c r="F47" s="9">
        <f t="shared" si="0"/>
        <v>13250</v>
      </c>
      <c r="G47" s="17" t="s">
        <v>4</v>
      </c>
      <c r="H47" s="2"/>
    </row>
    <row r="48" spans="1:8" x14ac:dyDescent="0.25">
      <c r="A48" s="2"/>
      <c r="B48" s="46" t="s">
        <v>119</v>
      </c>
      <c r="C48" s="22">
        <v>2016</v>
      </c>
      <c r="D48" s="22">
        <v>5</v>
      </c>
      <c r="E48" s="9">
        <v>43772.5</v>
      </c>
      <c r="F48" s="9">
        <f t="shared" si="0"/>
        <v>8754.5</v>
      </c>
      <c r="G48" s="17" t="s">
        <v>4</v>
      </c>
      <c r="H48" s="2"/>
    </row>
    <row r="49" spans="1:8" x14ac:dyDescent="0.25">
      <c r="A49" s="2"/>
      <c r="B49" s="46" t="s">
        <v>132</v>
      </c>
      <c r="C49" s="22">
        <v>2016</v>
      </c>
      <c r="D49" s="22">
        <v>20</v>
      </c>
      <c r="E49" s="9">
        <v>101653.6</v>
      </c>
      <c r="F49" s="9">
        <f t="shared" si="0"/>
        <v>5082.68</v>
      </c>
      <c r="G49" s="17" t="s">
        <v>4</v>
      </c>
      <c r="H49" s="2"/>
    </row>
    <row r="50" spans="1:8" x14ac:dyDescent="0.25">
      <c r="A50" s="2"/>
      <c r="B50" s="46" t="s">
        <v>131</v>
      </c>
      <c r="C50" s="22">
        <v>2016</v>
      </c>
      <c r="D50" s="22">
        <v>5</v>
      </c>
      <c r="E50" s="9">
        <v>14200</v>
      </c>
      <c r="F50" s="9">
        <f t="shared" si="0"/>
        <v>2840</v>
      </c>
      <c r="G50" s="17" t="s">
        <v>4</v>
      </c>
      <c r="H50" s="2"/>
    </row>
    <row r="51" spans="1:8" x14ac:dyDescent="0.25">
      <c r="A51" s="2"/>
      <c r="B51" s="46" t="s">
        <v>133</v>
      </c>
      <c r="C51" s="22">
        <v>2016</v>
      </c>
      <c r="D51" s="22">
        <v>5</v>
      </c>
      <c r="E51" s="9">
        <v>44790</v>
      </c>
      <c r="F51" s="9">
        <f t="shared" si="0"/>
        <v>8958</v>
      </c>
      <c r="G51" s="17" t="s">
        <v>4</v>
      </c>
      <c r="H51" s="2"/>
    </row>
    <row r="52" spans="1:8" ht="26.25" x14ac:dyDescent="0.25">
      <c r="A52" s="2"/>
      <c r="B52" s="46" t="s">
        <v>129</v>
      </c>
      <c r="C52" s="22">
        <v>2016</v>
      </c>
      <c r="D52" s="22">
        <v>15</v>
      </c>
      <c r="E52" s="9">
        <v>14886.59</v>
      </c>
      <c r="F52" s="9">
        <f t="shared" si="0"/>
        <v>992.43933333333337</v>
      </c>
      <c r="G52" s="17" t="s">
        <v>4</v>
      </c>
      <c r="H52" s="2"/>
    </row>
    <row r="53" spans="1:8" x14ac:dyDescent="0.25">
      <c r="A53" s="2"/>
      <c r="B53" s="46" t="s">
        <v>119</v>
      </c>
      <c r="C53" s="22">
        <v>2016</v>
      </c>
      <c r="D53" s="22">
        <v>5</v>
      </c>
      <c r="E53" s="9">
        <v>20030</v>
      </c>
      <c r="F53" s="9">
        <f t="shared" si="0"/>
        <v>4006</v>
      </c>
      <c r="G53" s="17" t="s">
        <v>4</v>
      </c>
      <c r="H53" s="2"/>
    </row>
    <row r="54" spans="1:8" x14ac:dyDescent="0.25">
      <c r="A54" s="2"/>
      <c r="B54" s="46" t="s">
        <v>119</v>
      </c>
      <c r="C54" s="22">
        <v>2016</v>
      </c>
      <c r="D54" s="22">
        <v>5</v>
      </c>
      <c r="E54" s="9">
        <v>116887.5</v>
      </c>
      <c r="F54" s="9">
        <f t="shared" si="0"/>
        <v>23377.5</v>
      </c>
      <c r="G54" s="17" t="s">
        <v>4</v>
      </c>
      <c r="H54" s="2"/>
    </row>
    <row r="55" spans="1:8" x14ac:dyDescent="0.25">
      <c r="A55" s="2"/>
      <c r="B55" s="46" t="s">
        <v>119</v>
      </c>
      <c r="C55" s="22">
        <v>2016</v>
      </c>
      <c r="D55" s="22">
        <v>5</v>
      </c>
      <c r="E55" s="9">
        <v>14662</v>
      </c>
      <c r="F55" s="9">
        <f t="shared" si="0"/>
        <v>2932.4</v>
      </c>
      <c r="G55" s="17" t="s">
        <v>4</v>
      </c>
      <c r="H55" s="2"/>
    </row>
    <row r="56" spans="1:8" ht="26.25" x14ac:dyDescent="0.25">
      <c r="A56" s="2"/>
      <c r="B56" s="46" t="s">
        <v>134</v>
      </c>
      <c r="C56" s="22">
        <v>2016</v>
      </c>
      <c r="D56" s="22">
        <v>25</v>
      </c>
      <c r="E56" s="9">
        <v>28837.5</v>
      </c>
      <c r="F56" s="9">
        <f t="shared" si="0"/>
        <v>1153.5</v>
      </c>
      <c r="G56" s="17" t="s">
        <v>4</v>
      </c>
      <c r="H56" s="2"/>
    </row>
    <row r="57" spans="1:8" x14ac:dyDescent="0.25">
      <c r="A57" s="2"/>
      <c r="B57" s="46" t="s">
        <v>121</v>
      </c>
      <c r="C57" s="22">
        <v>2016</v>
      </c>
      <c r="D57" s="22">
        <v>10</v>
      </c>
      <c r="E57" s="9">
        <v>114988.83</v>
      </c>
      <c r="F57" s="9">
        <f t="shared" si="0"/>
        <v>11498.883</v>
      </c>
      <c r="G57" s="17" t="s">
        <v>4</v>
      </c>
      <c r="H57" s="2"/>
    </row>
    <row r="58" spans="1:8" ht="26.25" x14ac:dyDescent="0.25">
      <c r="A58" s="2"/>
      <c r="B58" s="46" t="s">
        <v>135</v>
      </c>
      <c r="C58" s="22">
        <v>2016</v>
      </c>
      <c r="D58" s="22">
        <v>25</v>
      </c>
      <c r="E58" s="9">
        <v>16950</v>
      </c>
      <c r="F58" s="9">
        <f t="shared" si="0"/>
        <v>678</v>
      </c>
      <c r="G58" s="17" t="s">
        <v>4</v>
      </c>
      <c r="H58" s="2"/>
    </row>
    <row r="59" spans="1:8" x14ac:dyDescent="0.25">
      <c r="A59" s="2"/>
      <c r="B59" s="46" t="s">
        <v>133</v>
      </c>
      <c r="C59" s="22">
        <v>2016</v>
      </c>
      <c r="D59" s="22">
        <v>5</v>
      </c>
      <c r="E59" s="9">
        <v>22550</v>
      </c>
      <c r="F59" s="9">
        <f t="shared" si="0"/>
        <v>4510</v>
      </c>
      <c r="G59" s="17" t="s">
        <v>4</v>
      </c>
      <c r="H59" s="2"/>
    </row>
    <row r="60" spans="1:8" ht="26.25" x14ac:dyDescent="0.25">
      <c r="A60" s="2"/>
      <c r="B60" s="46" t="s">
        <v>134</v>
      </c>
      <c r="C60" s="22">
        <v>2016</v>
      </c>
      <c r="D60" s="22">
        <v>25</v>
      </c>
      <c r="E60" s="9">
        <v>61713</v>
      </c>
      <c r="F60" s="9">
        <f t="shared" si="0"/>
        <v>2468.52</v>
      </c>
      <c r="G60" s="17" t="s">
        <v>4</v>
      </c>
      <c r="H60" s="2"/>
    </row>
    <row r="61" spans="1:8" x14ac:dyDescent="0.25">
      <c r="A61" s="2"/>
      <c r="B61" s="46" t="s">
        <v>118</v>
      </c>
      <c r="C61" s="22">
        <v>2016</v>
      </c>
      <c r="D61" s="22">
        <v>75</v>
      </c>
      <c r="E61" s="9">
        <v>216180.74</v>
      </c>
      <c r="F61" s="9">
        <f t="shared" si="0"/>
        <v>2882.4098666666664</v>
      </c>
      <c r="G61" s="17" t="s">
        <v>4</v>
      </c>
      <c r="H61" s="2"/>
    </row>
    <row r="62" spans="1:8" x14ac:dyDescent="0.25">
      <c r="A62" s="2"/>
      <c r="B62" s="46" t="s">
        <v>133</v>
      </c>
      <c r="C62" s="22">
        <v>2016</v>
      </c>
      <c r="D62" s="22">
        <v>5</v>
      </c>
      <c r="E62" s="9">
        <v>550989.25</v>
      </c>
      <c r="F62" s="9">
        <f t="shared" si="0"/>
        <v>110197.85</v>
      </c>
      <c r="G62" s="17" t="s">
        <v>4</v>
      </c>
      <c r="H62" s="2"/>
    </row>
    <row r="63" spans="1:8" x14ac:dyDescent="0.25">
      <c r="A63" s="2"/>
      <c r="B63" s="83" t="s">
        <v>54</v>
      </c>
      <c r="C63" s="84"/>
      <c r="D63" s="84"/>
      <c r="E63" s="85"/>
      <c r="F63" s="15">
        <f>SUM(F10:F62)</f>
        <v>1207490.1484666665</v>
      </c>
      <c r="G63" s="16" t="s">
        <v>4</v>
      </c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</sheetData>
  <sheetProtection password="DFE9" sheet="1" objects="1" scenarios="1"/>
  <mergeCells count="4">
    <mergeCell ref="B63:E6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23771234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25569817</v>
      </c>
      <c r="H10" s="17" t="s">
        <v>4</v>
      </c>
      <c r="I10" s="2"/>
    </row>
    <row r="11" spans="1:9" x14ac:dyDescent="0.25">
      <c r="A11" s="2"/>
      <c r="B11" s="83" t="s">
        <v>156</v>
      </c>
      <c r="C11" s="84"/>
      <c r="D11" s="84"/>
      <c r="E11" s="84"/>
      <c r="F11" s="85"/>
      <c r="G11" s="15">
        <f>G9-G10</f>
        <v>-1798583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157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2309763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2473162</v>
      </c>
      <c r="H16" s="17" t="s">
        <v>4</v>
      </c>
      <c r="I16" s="2"/>
    </row>
    <row r="17" spans="1:9" x14ac:dyDescent="0.25">
      <c r="A17" s="2"/>
      <c r="B17" s="83" t="s">
        <v>157</v>
      </c>
      <c r="C17" s="84"/>
      <c r="D17" s="84"/>
      <c r="E17" s="84"/>
      <c r="F17" s="85"/>
      <c r="G17" s="15">
        <f>G15-G16</f>
        <v>-163399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158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533471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670000</v>
      </c>
      <c r="H22" s="17" t="s">
        <v>4</v>
      </c>
      <c r="I22" s="2"/>
    </row>
    <row r="23" spans="1:9" x14ac:dyDescent="0.25">
      <c r="A23" s="2"/>
      <c r="B23" s="83" t="s">
        <v>158</v>
      </c>
      <c r="C23" s="84"/>
      <c r="D23" s="84"/>
      <c r="E23" s="84"/>
      <c r="F23" s="85"/>
      <c r="G23" s="15">
        <f>G21-G22</f>
        <v>-136529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2016'!F63</f>
        <v>1207490.1484666665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966358.94000000006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241131.2084666664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54448555.181372337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4758877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3509601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-1015919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1735691.8733333335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8988250.8733333331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360656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74306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61724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496686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7" t="s">
        <v>23</v>
      </c>
      <c r="C20" s="88"/>
      <c r="D20" s="93"/>
      <c r="E20" s="9">
        <v>-2015406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7" t="s">
        <v>24</v>
      </c>
      <c r="C21" s="88"/>
      <c r="D21" s="93"/>
      <c r="E21" s="9">
        <v>-22712681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-2851301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7" t="s">
        <v>27</v>
      </c>
      <c r="C24" s="88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7" t="s">
        <v>28</v>
      </c>
      <c r="C25" s="88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7" t="s">
        <v>29</v>
      </c>
      <c r="C26" s="88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-27579388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-18094451.126666665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1489286</v>
      </c>
      <c r="F30" s="20" t="s">
        <v>4</v>
      </c>
      <c r="G30" s="12">
        <f>-$E$30</f>
        <v>-1489286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87" t="s">
        <v>47</v>
      </c>
      <c r="C32" s="88"/>
      <c r="D32" s="93"/>
      <c r="E32" s="9">
        <v>52085127.649999999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7" t="s">
        <v>33</v>
      </c>
      <c r="C34" s="88"/>
      <c r="D34" s="93"/>
      <c r="E34" s="9">
        <v>132502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52217629.649999999</v>
      </c>
      <c r="F35" s="20" t="s">
        <v>4</v>
      </c>
      <c r="G35" s="12">
        <f>-E35</f>
        <v>-52217629.649999999</v>
      </c>
      <c r="H35" s="20" t="s">
        <v>4</v>
      </c>
      <c r="I35" s="2"/>
    </row>
    <row r="36" spans="1:9" x14ac:dyDescent="0.25">
      <c r="A36" s="2"/>
      <c r="B36" s="83" t="s">
        <v>151</v>
      </c>
      <c r="C36" s="84"/>
      <c r="D36" s="84"/>
      <c r="E36" s="84"/>
      <c r="F36" s="85"/>
      <c r="G36" s="15">
        <f>$G$9+$G$28+$G$30+$G$35</f>
        <v>741639.53137233853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149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2" t="s">
        <v>42</v>
      </c>
      <c r="E9" s="92"/>
      <c r="F9" s="92" t="s">
        <v>83</v>
      </c>
      <c r="G9" s="92"/>
      <c r="H9" s="2"/>
    </row>
    <row r="10" spans="1:8" x14ac:dyDescent="0.25">
      <c r="A10" s="2"/>
      <c r="B10" s="98" t="s">
        <v>150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145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163</v>
      </c>
      <c r="C16" s="77"/>
      <c r="D16" s="77"/>
      <c r="E16" s="78"/>
      <c r="F16" s="92" t="s">
        <v>146</v>
      </c>
      <c r="G16" s="92"/>
      <c r="H16" s="2"/>
    </row>
    <row r="17" spans="1:8" x14ac:dyDescent="0.25">
      <c r="A17" s="2"/>
      <c r="B17" s="71" t="s">
        <v>160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147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148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2018-08-10T09:00:48Z</dcterms:modified>
</cp:coreProperties>
</file>