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6" i="16"/>
  <c r="G5" i="16"/>
  <c r="J3" i="24"/>
  <c r="F5" i="16"/>
  <c r="G6" i="16"/>
  <c r="I5" i="16"/>
  <c r="M3" i="16" s="1"/>
  <c r="F6" i="16"/>
  <c r="I6" i="16"/>
  <c r="H5" i="16"/>
  <c r="L3" i="16" s="1"/>
  <c r="M3" i="24" l="1"/>
  <c r="B9" i="12" s="1"/>
  <c r="B10" i="12" s="1"/>
  <c r="J3" i="16"/>
  <c r="K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<sst xmlns="http://schemas.openxmlformats.org/spreadsheetml/2006/main" count="118" uniqueCount="78">
  <si>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</si>
  <si>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</si>
  <si>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</si>
  <si>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</si>
  <si>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</si>
  <si>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</si>
  <si>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</si>
  <si>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</si>
  <si>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</si>
  <si>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</si>
  <si>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</si>
  <si>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</si>
  <si>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</si>
  <si>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</si>
  <si>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</si>
  <si>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</si>
  <si>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</si>
  <si>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</si>
  <si>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</si>
  <si>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</si>
  <si>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</si>
  <si>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</si>
  <si>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</si>
  <si>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</si>
  <si>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</si>
  <si>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>Målerbrønde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</si>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</sst>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14481196.817329332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155421.94799999997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145124.85106666663</v>
      </c>
      <c r="C4" t="s">
        <v>11</v>
      </c>
    </row>
    <row r="5" spans="1:3" s="26" customFormat="1" x14ac:dyDescent="0.25">
      <c r="A5" s="3" t="s">
        <v>12</v>
      </c>
      <c r="B5" s="49">
        <f>SUM(B2:B4)</f>
        <v>14781743.616395999</v>
      </c>
      <c r="C5" s="64" t="s">
        <v>11</v>
      </c>
    </row>
    <row r="6" spans="1:3" x14ac:dyDescent="0.25">
      <c r="A6" s="48" t="s">
        <v>0</v>
      </c>
      <c r="B6" s="39">
        <f>Investeringer!E3</f>
        <v>4980819.2802722231</v>
      </c>
      <c r="C6" s="23" t="s">
        <v>11</v>
      </c>
    </row>
    <row r="7" spans="1:3" x14ac:dyDescent="0.25">
      <c r="A7" s="4" t="s">
        <v>1</v>
      </c>
      <c r="B7" s="36">
        <f>Investeringer!F3</f>
        <v>4182292.9184013535</v>
      </c>
      <c r="C7" t="s">
        <v>11</v>
      </c>
    </row>
    <row r="8" spans="1:3" x14ac:dyDescent="0.25">
      <c r="A8" s="4" t="s">
        <v>2</v>
      </c>
      <c r="B8" s="36">
        <f>Investeringer!G3</f>
        <v>1212096.1136987216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2103357.6666666665</v>
      </c>
      <c r="C9" t="s">
        <v>11</v>
      </c>
    </row>
    <row r="10" spans="1:3" s="22" customFormat="1" x14ac:dyDescent="0.25">
      <c r="A10" s="3" t="s">
        <v>50</v>
      </c>
      <c r="B10" s="49">
        <f>SUM(B6:B9)</f>
        <v>12478565.979038963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24636951</v>
      </c>
      <c r="C11" t="s">
        <v>11</v>
      </c>
    </row>
    <row r="12" spans="1:3" s="22" customFormat="1" x14ac:dyDescent="0.25">
      <c r="A12" s="3" t="s">
        <v>71</v>
      </c>
      <c r="B12" s="49">
        <f>SUM(B11:B11)</f>
        <v>24636951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51897260.595434964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52356641.652938001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16525827.220000001</v>
      </c>
      <c r="C2" s="50">
        <v>0</v>
      </c>
      <c r="D2" s="50">
        <f>B2+C2</f>
        <v>16525827.220000001</v>
      </c>
      <c r="E2" s="51">
        <f>D2</f>
        <v>16525827.220000001</v>
      </c>
      <c r="F2" s="50">
        <v>16537226.116858713</v>
      </c>
      <c r="G2" s="50">
        <v>0</v>
      </c>
      <c r="H2" s="50">
        <f>F2-G2</f>
        <v>16537226.116858713</v>
      </c>
      <c r="I2" s="50">
        <f>AVERAGEIF(E2:E4,"&lt;&gt;0")</f>
        <v>14481196.817329332</v>
      </c>
      <c r="J2" s="50">
        <v>12385983.818907209</v>
      </c>
      <c r="K2" s="40">
        <f>IF(H2&gt;I2,IF(I2&gt;J2,I2,J2),H2)</f>
        <v>14481196.817329332</v>
      </c>
    </row>
    <row r="3" spans="1:11" s="23" customFormat="1" x14ac:dyDescent="0.25">
      <c r="A3" s="28">
        <v>2014</v>
      </c>
      <c r="B3" s="50">
        <v>12578708</v>
      </c>
      <c r="C3" s="50"/>
      <c r="D3" s="50">
        <f t="shared" ref="D3:D4" si="0">B3+C3</f>
        <v>12578708</v>
      </c>
      <c r="E3" s="51">
        <f>D3*Pristalsregulering!C7</f>
        <v>12588770.966399999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14105949</v>
      </c>
      <c r="C4" s="50"/>
      <c r="D4" s="50">
        <f t="shared" si="0"/>
        <v>14105949</v>
      </c>
      <c r="E4" s="51">
        <f>D4*Pristalsregulering!$C$6*Pristalsregulering!$C$7</f>
        <v>14328992.265587999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90" width="0" hidden="1" customWidth="1"/>
    <col min="91" max="91" width="9.140625" hidden="1" customWidth="1"/>
    <col min="92" max="96" width="0" hidden="1" customWidth="1"/>
    <col min="97" max="97" width="9.140625" hidden="1" customWidth="1"/>
    <col min="98" max="101" width="0" hidden="1" customWidth="1"/>
    <col min="102" max="102" width="9.140625" hidden="1" customWidth="1"/>
    <col min="103" max="112" width="0" hidden="1" customWidth="1"/>
    <col min="113" max="113" width="9.140625" hidden="1" customWidth="1"/>
    <col min="114" max="118" width="0" hidden="1" customWidth="1"/>
    <col min="119" max="119" width="9.140625" hidden="1" customWidth="1"/>
    <col min="120" max="123" width="0" hidden="1" customWidth="1"/>
    <col min="124" max="124" width="9.140625" hidden="1" customWidth="1"/>
    <col min="125" max="166" width="0" hidden="1" customWidth="1"/>
    <col min="167" max="167" width="9.140625" hidden="1" customWidth="1"/>
    <col min="168" max="172" width="0" hidden="1" customWidth="1"/>
    <col min="173" max="173" width="9.140625" hidden="1" customWidth="1"/>
    <col min="174" max="177" width="0" hidden="1" customWidth="1"/>
    <col min="178" max="178" width="9.140625" hidden="1" customWidth="1"/>
    <col min="179" max="188" width="0" hidden="1" customWidth="1"/>
    <col min="189" max="189" width="9.140625" hidden="1" customWidth="1"/>
    <col min="190" max="194" width="0" hidden="1" customWidth="1"/>
    <col min="195" max="195" width="9.140625" hidden="1" customWidth="1"/>
    <col min="196" max="199" width="0" hidden="1" customWidth="1"/>
    <col min="200" max="201" width="9.140625" hidden="1" customWidth="1"/>
    <col min="202" max="205" width="0" hidden="1" customWidth="1"/>
    <col min="206" max="206" width="9.140625" hidden="1" customWidth="1"/>
    <col min="207" max="210" width="0" hidden="1" customWidth="1"/>
    <col min="211" max="211" width="9.140625" hidden="1" customWidth="1"/>
    <col min="212" max="216" width="0" hidden="1" customWidth="1"/>
    <col min="217" max="217" width="9.140625" hidden="1" customWidth="1"/>
    <col min="218" max="221" width="0" hidden="1" customWidth="1"/>
    <col min="222" max="223" width="9.140625" hidden="1" customWidth="1"/>
    <col min="224" max="227" width="0" hidden="1" customWidth="1"/>
    <col min="228" max="228" width="9.140625" hidden="1" customWidth="1"/>
    <col min="229" max="232" width="0" hidden="1" customWidth="1"/>
    <col min="233" max="233" width="9.140625" hidden="1" customWidth="1"/>
    <col min="234" max="242" width="0" hidden="1" customWidth="1"/>
    <col min="243" max="243" width="9.140625" hidden="1" customWidth="1"/>
    <col min="244" max="248" width="0" hidden="1" customWidth="1"/>
    <col min="249" max="249" width="9.140625" hidden="1" customWidth="1"/>
    <col min="250" max="253" width="0" hidden="1" customWidth="1"/>
    <col min="254" max="254" width="9.140625" hidden="1" customWidth="1"/>
    <col min="255" max="264" width="0" hidden="1" customWidth="1"/>
    <col min="265" max="265" width="9.140625" hidden="1" customWidth="1"/>
    <col min="266" max="270" width="0" hidden="1" customWidth="1"/>
    <col min="271" max="271" width="9.140625" hidden="1" customWidth="1"/>
    <col min="272" max="275" width="0" hidden="1" customWidth="1"/>
    <col min="276" max="277" width="9.140625" hidden="1" customWidth="1"/>
    <col min="278" max="281" width="0" hidden="1" customWidth="1"/>
    <col min="282" max="282" width="9.140625" hidden="1" customWidth="1"/>
    <col min="283" max="286" width="0" hidden="1" customWidth="1"/>
    <col min="287" max="287" width="9.140625" hidden="1" customWidth="1"/>
    <col min="288" max="292" width="0" hidden="1" customWidth="1"/>
    <col min="293" max="293" width="9.140625" hidden="1" customWidth="1"/>
    <col min="294" max="297" width="0" hidden="1" customWidth="1"/>
    <col min="298" max="299" width="9.140625" hidden="1" customWidth="1"/>
    <col min="300" max="303" width="0" hidden="1" customWidth="1"/>
    <col min="304" max="304" width="9.140625" hidden="1" customWidth="1"/>
    <col min="305" max="308" width="0" hidden="1" customWidth="1"/>
    <col min="309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1" width="9.140625" hidden="1" customWidth="1"/>
    <col min="322" max="325" width="0" hidden="1" customWidth="1"/>
    <col min="326" max="326" width="9.140625" hidden="1" customWidth="1"/>
    <col min="327" max="330" width="0" hidden="1" customWidth="1"/>
    <col min="331" max="332" width="9.140625" hidden="1" customWidth="1"/>
    <col min="333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10"/>
      <c r="H1" s="10"/>
      <c r="I1" s="10"/>
      <c r="J1" s="76" t="s">
        <v>76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0</v>
      </c>
      <c r="I3" s="36">
        <f>E3/Pristalsregulering!$C$8</f>
        <v>0</v>
      </c>
      <c r="J3" s="46">
        <f>IF(F4=0,0,AVERAGEIF(F4:F6,"&lt;&gt;0"))+F3</f>
        <v>0</v>
      </c>
      <c r="K3" s="39">
        <f>IF(G4=0,0,AVERAGEIF(G4:G6,"&lt;&gt;0"))+G3</f>
        <v>25880.577599999997</v>
      </c>
      <c r="L3" s="39">
        <f>IF(H4=0,0,AVERAGEIF(H4:H6,"&lt;&gt;0"))+H3</f>
        <v>57174</v>
      </c>
      <c r="M3" s="39">
        <f>IF(I4=0,0,AVERAGEIF(I4:I6,"&lt;&gt;0"))+I3</f>
        <v>72367.3704</v>
      </c>
      <c r="N3" s="59">
        <f>SUM(J3:M3)</f>
        <v>155421.94799999997</v>
      </c>
    </row>
    <row r="4" spans="1:14" x14ac:dyDescent="0.25">
      <c r="A4" s="28">
        <v>2015</v>
      </c>
      <c r="B4" s="36"/>
      <c r="C4" s="36">
        <v>30300</v>
      </c>
      <c r="D4" s="36">
        <v>57174</v>
      </c>
      <c r="E4" s="36">
        <v>58740</v>
      </c>
      <c r="F4" s="46">
        <f>B4</f>
        <v>0</v>
      </c>
      <c r="G4" s="36">
        <f t="shared" ref="G4:I4" si="0">C4</f>
        <v>30300</v>
      </c>
      <c r="H4" s="36">
        <f t="shared" si="0"/>
        <v>57174</v>
      </c>
      <c r="I4" s="36">
        <f t="shared" si="0"/>
        <v>58740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618618</v>
      </c>
      <c r="C5" s="36">
        <v>21444</v>
      </c>
      <c r="D5" s="36"/>
      <c r="E5" s="36">
        <v>85926</v>
      </c>
      <c r="F5" s="46">
        <f>B5*Pristalsregulering!$C$7</f>
        <v>619112.89439999999</v>
      </c>
      <c r="G5" s="36">
        <f>C5*Pristalsregulering!$C$7</f>
        <v>21461.155199999997</v>
      </c>
      <c r="H5" s="36">
        <f>D5*Pristalsregulering!$C$7</f>
        <v>0</v>
      </c>
      <c r="I5" s="36">
        <f>E5*Pristalsregulering!$C$7</f>
        <v>85994.7408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12314</v>
      </c>
      <c r="C3" s="43">
        <v>155280</v>
      </c>
      <c r="D3" s="43">
        <v>0</v>
      </c>
      <c r="E3" s="42">
        <f>B3</f>
        <v>12314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145124.85106666663</v>
      </c>
    </row>
    <row r="4" spans="1:8" x14ac:dyDescent="0.25">
      <c r="A4" s="31">
        <v>2014</v>
      </c>
      <c r="B4" s="42">
        <v>17712</v>
      </c>
      <c r="C4" s="43">
        <v>117600</v>
      </c>
      <c r="D4" s="43">
        <v>0</v>
      </c>
      <c r="E4" s="42">
        <f>B4*Pristalsregulering!$C$7</f>
        <v>17726.169599999997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17500</v>
      </c>
      <c r="C5" s="43">
        <v>112800</v>
      </c>
      <c r="D5" s="43">
        <v>0</v>
      </c>
      <c r="E5" s="42">
        <f>B5*Pristalsregulering!$C$7*Pristalsregulering!$C$6</f>
        <v>17776.71</v>
      </c>
      <c r="F5" s="43">
        <f>C5*Pristalsregulering!$C$7*Pristalsregulering!$C$6</f>
        <v>114583.59359999998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4575019.7621857822</v>
      </c>
      <c r="C3" s="39">
        <v>4062817.9761666665</v>
      </c>
      <c r="D3" s="41">
        <v>1207490.1484666665</v>
      </c>
      <c r="E3" s="36">
        <f>B3*Pristalsregulering!C2*Pristalsregulering!C3*Pristalsregulering!C4*Pristalsregulering!C5*Pristalsregulering!C6*Pristalsregulering!C7</f>
        <v>4980819.2802722231</v>
      </c>
      <c r="F3" s="36">
        <v>4182292.9184013535</v>
      </c>
      <c r="G3" s="36">
        <f xml:space="preserve"> D3/Pristalsregulering!$C$8</f>
        <v>1212096.1136987216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2101834</v>
      </c>
      <c r="D3" s="39">
        <v>4571</v>
      </c>
      <c r="E3" s="41">
        <v>0</v>
      </c>
      <c r="F3" s="39">
        <f>B3</f>
        <v>0</v>
      </c>
      <c r="G3" s="39">
        <f>C3</f>
        <v>2101834</v>
      </c>
      <c r="H3" s="39">
        <f>D3</f>
        <v>4571</v>
      </c>
      <c r="I3" s="41">
        <f>E3</f>
        <v>0</v>
      </c>
      <c r="J3" s="43">
        <f>AVERAGE(F3:F5)</f>
        <v>0</v>
      </c>
      <c r="K3" s="43">
        <f>G3</f>
        <v>2101834</v>
      </c>
      <c r="L3" s="44">
        <f>AVERAGE(H3:H5)+AVERAGE(I3:I5)</f>
        <v>1523.6666666666667</v>
      </c>
      <c r="M3" s="45">
        <f>SUM(J3:L3)</f>
        <v>2103357.6666666665</v>
      </c>
      <c r="N3" s="23"/>
    </row>
    <row r="4" spans="1:14" x14ac:dyDescent="0.25">
      <c r="A4" s="28">
        <v>2014</v>
      </c>
      <c r="B4" s="46">
        <v>0</v>
      </c>
      <c r="C4" s="39">
        <v>1743567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1744961.8535999998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1745721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1773324.3404519998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570600</v>
      </c>
      <c r="E2" s="43">
        <v>6051574</v>
      </c>
      <c r="F2" s="43">
        <v>0</v>
      </c>
      <c r="G2" s="43">
        <v>17982254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24636951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2017-09-14T07:56:29Z</dcterms:modified>
</cp:coreProperties>
</file>