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9" i="11" l="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20" i="11"/>
  <c r="G23" i="22" l="1"/>
  <c r="G30" i="13"/>
  <c r="E35" i="13" l="1"/>
  <c r="G35" i="13" s="1"/>
  <c r="E27" i="13"/>
  <c r="E19" i="13"/>
  <c r="G11" i="12"/>
  <c r="G23" i="12"/>
  <c r="G17" i="12"/>
  <c r="F10" i="11"/>
  <c r="F21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<sst xmlns="http://schemas.openxmlformats.org/spreadsheetml/2006/main" count="315" uniqueCount="157">
  <si>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</si>
  <si>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</si>
  <si>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</si>
  <si>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</si>
  <si>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</si>
  <si>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</si>
  <si>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</si>
  <si>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</si>
  <si>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</si>
  <si>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</si>
  <si>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</si>
  <si>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</si>
  <si>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</si>
  <si>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</si>
  <si>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</si>
  <si>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</si>
  <si>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</si>
  <si>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</si>
  <si>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</si>
  <si>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</si>
  <si>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</si>
  <si>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</si>
  <si>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</si>
  <si>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</si>
  <si>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</si>
  <si>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</si>
  <si>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</si>
  <si>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</si>
  <si>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</si>
  <si>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</si>
  <si>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</si>
  <si>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</si>
  <si>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</si>
  <si>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</si>
  <si>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</si>
  <si>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</si>
  <si>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</si>
  <si>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</si>
  <si>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</si>
  <si>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</si>
  <si>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</si>
  <si>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</si>
  <si>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</si>
  <si>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</si>
  <si>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</si>
  <si>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</si>
  <si>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</si>
  <si>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</si>
  <si>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</si>
  <si>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</si>
  <si>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</si>
  <si>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</si>
  <si>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</si>
  <si>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</si>
  <si>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</si>
  <si>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</si>
  <si>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</si>
  <si>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</si>
  <si>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</si>
  <si>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</si>
  <si>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</si>
  <si>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</si>
  <si>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</si>
  <si>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</si>
  <si>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</si>
  <si>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</si>
  <si>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</si>
  <si>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</si>
  <si>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</si>
  <si>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</si>
  <si>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</si>
  <si>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</si>
  <si>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</si>
  <si>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</si>
  <si>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</si>
  <si>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</si>
  <si>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</si>
  <si>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</si>
  <si>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</si>
  <si>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</si>
  <si>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</si>
  <si>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</si>
  <si>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</si>
  <si>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</si>
  <si>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</si>
  <si>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</si>
  <si>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</si>
  <si>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</si>
  <si>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</si>
  <si>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</si>
  <si>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</si>
  <si>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</si>
  <si>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</si>
  <si>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</si>
  <si>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</si>
  <si>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</si>
  <si>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</si>
  <si>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</si>
  <si>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</si>
  <si>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</si>
  <si>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</si>
  <si>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</si>
  <si>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</si>
  <si>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</si>
  <si>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</si>
  <si>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</si>
  <si>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</si>
  <si>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</si>
  <si>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</si>
  <si>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</si>
  <si>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</si>
  <si>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</si>
  <si>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</si>
  <si>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</si>
  <si>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</si>
  <si>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</si>
  <si>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</si>
  <si>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</si>
  <si>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Filteranlæg, åbne filtre, enkelt filtrering, Kontruktioner</t>
  </si>
  <si>
    <t>Udpumpningsanlæg, rentvandspumper på vandværk</t>
  </si>
  <si>
    <t>SRO-anlæg, vandværk</t>
  </si>
  <si>
    <t>Ledningsnet ≤ Ø50 mm</t>
  </si>
  <si>
    <t>Ø 50mm &lt; Ledningsnet ≤ Ø110 mm</t>
  </si>
  <si>
    <t>Ø110 mm &lt; Ledningsnet ≤ Ø 250 mm</t>
  </si>
  <si>
    <t>Skelbrønd, Konstruktioner</t>
  </si>
  <si>
    <t>Beholderanlæg - vandtårn</t>
  </si>
  <si>
    <t>Afregningsmålere, elektroniske ≤ Ø 110mm (Qn 10)</t>
  </si>
  <si>
    <t>Afregningsmålere, elektroniske &gt; Ø110 mm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</si>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</sst>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151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20488228.484547958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6839393.5422731079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7128175.5977958273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7804143.0323510151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154</v>
      </c>
      <c r="C13" s="41"/>
      <c r="D13" s="42"/>
      <c r="E13" s="31" t="s">
        <v>101</v>
      </c>
      <c r="F13" s="8" t="s">
        <v>4</v>
      </c>
      <c r="G13" s="32">
        <v>-472032.38345361163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153</v>
      </c>
      <c r="C14" s="41"/>
      <c r="D14" s="42"/>
      <c r="E14" s="31" t="s">
        <v>101</v>
      </c>
      <c r="F14" s="8" t="s">
        <v>4</v>
      </c>
      <c r="G14" s="32">
        <v>-325085.67332190776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-16514.05817050051</v>
      </c>
      <c r="F15" s="8" t="s">
        <v>4</v>
      </c>
      <c r="G15" s="33">
        <f>E15*(1+E30/100)</f>
        <v>-16803.054188484271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-234170.12666666671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2358697.5400251448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137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-288.99601798375892</v>
      </c>
      <c r="F23" s="8" t="s">
        <v>4</v>
      </c>
      <c r="G23" s="32">
        <f>SUM(G10:G15,G18:G22)*$E$30/100</f>
        <v>366761.34357547911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-252097.74834927096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-206929.50028831192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20471425.430359472</v>
      </c>
      <c r="F27" s="29" t="s">
        <v>4</v>
      </c>
      <c r="G27" s="37">
        <f>SUM(G10:G26)</f>
        <v>22990052.569752324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144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145</v>
      </c>
      <c r="C31" s="67"/>
      <c r="D31" s="68"/>
      <c r="E31" s="38">
        <v>1.6714714835927675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146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6721762.6951087052</v>
      </c>
      <c r="H9" s="17" t="s">
        <v>4</v>
      </c>
      <c r="I9" s="2"/>
    </row>
    <row r="10" spans="1:9" x14ac:dyDescent="0.25">
      <c r="A10" s="2"/>
      <c r="B10" s="74" t="s">
        <v>156</v>
      </c>
      <c r="C10" s="67"/>
      <c r="D10" s="67"/>
      <c r="E10" s="67"/>
      <c r="F10" s="68"/>
      <c r="G10" s="9">
        <v>1023772.1201219335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7005577.9830917213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7669919.4421140188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21397260.120314445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129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130</v>
      </c>
      <c r="C11" s="67"/>
      <c r="D11" s="67"/>
      <c r="E11" s="93">
        <v>26872.494999999999</v>
      </c>
      <c r="F11" s="17" t="s">
        <v>4</v>
      </c>
      <c r="G11" s="9">
        <v>24889</v>
      </c>
      <c r="H11" s="17" t="s">
        <v>4</v>
      </c>
      <c r="I11" s="2"/>
    </row>
    <row r="12" spans="1:9" x14ac:dyDescent="0.25">
      <c r="A12" s="2"/>
      <c r="B12" s="66" t="s">
        <v>131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132</v>
      </c>
      <c r="C13" s="67"/>
      <c r="D13" s="67"/>
      <c r="E13" s="93">
        <v>16200.204399999999</v>
      </c>
      <c r="F13" s="17" t="s">
        <v>4</v>
      </c>
      <c r="G13" s="9">
        <v>14408</v>
      </c>
      <c r="H13" s="17" t="s">
        <v>4</v>
      </c>
      <c r="I13" s="2"/>
    </row>
    <row r="14" spans="1:9" x14ac:dyDescent="0.25">
      <c r="A14" s="2"/>
      <c r="B14" s="66" t="s">
        <v>133</v>
      </c>
      <c r="C14" s="67"/>
      <c r="D14" s="67"/>
      <c r="E14" s="93">
        <v>7530660.3332000002</v>
      </c>
      <c r="F14" s="17" t="s">
        <v>4</v>
      </c>
      <c r="G14" s="9">
        <v>7518206</v>
      </c>
      <c r="H14" s="17" t="s">
        <v>4</v>
      </c>
      <c r="I14" s="2"/>
    </row>
    <row r="15" spans="1:9" x14ac:dyDescent="0.25">
      <c r="A15" s="2"/>
      <c r="B15" s="66" t="s">
        <v>134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135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136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-16230.032600000501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-16514.05817050051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-1419960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-1419959.6666666667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-0.33333333325572312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ht="26.25" x14ac:dyDescent="0.25">
      <c r="A10" s="2"/>
      <c r="B10" s="94" t="s">
        <v>118</v>
      </c>
      <c r="C10" s="22">
        <v>2016</v>
      </c>
      <c r="D10" s="22">
        <v>50</v>
      </c>
      <c r="E10" s="9">
        <v>247821</v>
      </c>
      <c r="F10" s="9">
        <f>E10/D10</f>
        <v>4956.42</v>
      </c>
      <c r="G10" s="17" t="s">
        <v>4</v>
      </c>
      <c r="H10" s="2"/>
    </row>
    <row r="11" spans="1:8" ht="26.25" x14ac:dyDescent="0.25">
      <c r="A11" s="2"/>
      <c r="B11" s="94" t="s">
        <v>119</v>
      </c>
      <c r="C11" s="22">
        <v>2016</v>
      </c>
      <c r="D11" s="22">
        <v>25</v>
      </c>
      <c r="E11" s="9">
        <v>292920</v>
      </c>
      <c r="F11" s="9">
        <f t="shared" ref="F11:F20" si="0">E11/D11</f>
        <v>11716.8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10</v>
      </c>
      <c r="E12" s="9">
        <v>263068</v>
      </c>
      <c r="F12" s="9">
        <f t="shared" si="0"/>
        <v>26306.799999999999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75</v>
      </c>
      <c r="E13" s="9">
        <v>209893</v>
      </c>
      <c r="F13" s="9">
        <f t="shared" si="0"/>
        <v>2798.5733333333333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75</v>
      </c>
      <c r="E14" s="9">
        <v>3840656</v>
      </c>
      <c r="F14" s="9">
        <f t="shared" si="0"/>
        <v>51208.746666666666</v>
      </c>
      <c r="G14" s="17" t="s">
        <v>4</v>
      </c>
      <c r="H14" s="2"/>
    </row>
    <row r="15" spans="1:8" x14ac:dyDescent="0.25">
      <c r="A15" s="2"/>
      <c r="B15" s="94" t="s">
        <v>123</v>
      </c>
      <c r="C15" s="22">
        <v>2016</v>
      </c>
      <c r="D15" s="22">
        <v>75</v>
      </c>
      <c r="E15" s="9">
        <v>951177</v>
      </c>
      <c r="F15" s="9">
        <f t="shared" si="0"/>
        <v>12682.36</v>
      </c>
      <c r="G15" s="17" t="s">
        <v>4</v>
      </c>
      <c r="H15" s="2"/>
    </row>
    <row r="16" spans="1:8" x14ac:dyDescent="0.25">
      <c r="A16" s="2"/>
      <c r="B16" s="94" t="s">
        <v>124</v>
      </c>
      <c r="C16" s="22">
        <v>2016</v>
      </c>
      <c r="D16" s="22">
        <v>50</v>
      </c>
      <c r="E16" s="9">
        <v>45568</v>
      </c>
      <c r="F16" s="9">
        <f t="shared" si="0"/>
        <v>911.36</v>
      </c>
      <c r="G16" s="17" t="s">
        <v>4</v>
      </c>
      <c r="H16" s="2"/>
    </row>
    <row r="17" spans="1:8" x14ac:dyDescent="0.25">
      <c r="A17" s="2"/>
      <c r="B17" s="94" t="s">
        <v>125</v>
      </c>
      <c r="C17" s="22">
        <v>2016</v>
      </c>
      <c r="D17" s="22">
        <v>50</v>
      </c>
      <c r="E17" s="9">
        <v>1088844</v>
      </c>
      <c r="F17" s="9">
        <f t="shared" si="0"/>
        <v>21776.880000000001</v>
      </c>
      <c r="G17" s="17" t="s">
        <v>4</v>
      </c>
      <c r="H17" s="2"/>
    </row>
    <row r="18" spans="1:8" ht="26.25" x14ac:dyDescent="0.25">
      <c r="A18" s="2"/>
      <c r="B18" s="94" t="s">
        <v>126</v>
      </c>
      <c r="C18" s="22">
        <v>2016</v>
      </c>
      <c r="D18" s="22">
        <v>10</v>
      </c>
      <c r="E18" s="9">
        <v>20568</v>
      </c>
      <c r="F18" s="9">
        <f t="shared" si="0"/>
        <v>2056.8000000000002</v>
      </c>
      <c r="G18" s="17" t="s">
        <v>4</v>
      </c>
      <c r="H18" s="2"/>
    </row>
    <row r="19" spans="1:8" x14ac:dyDescent="0.25">
      <c r="A19" s="2"/>
      <c r="B19" s="94" t="s">
        <v>127</v>
      </c>
      <c r="C19" s="22">
        <v>2016</v>
      </c>
      <c r="D19" s="22">
        <v>10</v>
      </c>
      <c r="E19" s="9">
        <v>1291808</v>
      </c>
      <c r="F19" s="9">
        <f t="shared" si="0"/>
        <v>129180.8</v>
      </c>
      <c r="G19" s="17" t="s">
        <v>4</v>
      </c>
      <c r="H19" s="2"/>
    </row>
    <row r="20" spans="1:8" x14ac:dyDescent="0.25">
      <c r="A20" s="2"/>
      <c r="B20" s="94" t="s">
        <v>128</v>
      </c>
      <c r="C20" s="22">
        <v>2016</v>
      </c>
      <c r="D20" s="22">
        <v>5</v>
      </c>
      <c r="E20" s="9">
        <v>710320</v>
      </c>
      <c r="F20" s="9">
        <f t="shared" si="0"/>
        <v>142064</v>
      </c>
      <c r="G20" s="17" t="s">
        <v>4</v>
      </c>
      <c r="H20" s="2"/>
    </row>
    <row r="21" spans="1:8" x14ac:dyDescent="0.25">
      <c r="A21" s="2"/>
      <c r="B21" s="78" t="s">
        <v>54</v>
      </c>
      <c r="C21" s="79"/>
      <c r="D21" s="79"/>
      <c r="E21" s="80"/>
      <c r="F21" s="15">
        <f>SUM(F10:F20)</f>
        <v>405659.54</v>
      </c>
      <c r="G21" s="16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147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7638253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7670500</v>
      </c>
      <c r="H10" s="17" t="s">
        <v>4</v>
      </c>
      <c r="I10" s="2"/>
    </row>
    <row r="11" spans="1:9" x14ac:dyDescent="0.25">
      <c r="A11" s="2"/>
      <c r="B11" s="78" t="s">
        <v>148</v>
      </c>
      <c r="C11" s="79"/>
      <c r="D11" s="79"/>
      <c r="E11" s="79"/>
      <c r="F11" s="80"/>
      <c r="G11" s="15">
        <f>G9-G10</f>
        <v>-32247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149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163633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176500</v>
      </c>
      <c r="H16" s="17" t="s">
        <v>4</v>
      </c>
      <c r="I16" s="2"/>
    </row>
    <row r="17" spans="1:9" x14ac:dyDescent="0.25">
      <c r="A17" s="2"/>
      <c r="B17" s="78" t="s">
        <v>149</v>
      </c>
      <c r="C17" s="79"/>
      <c r="D17" s="79"/>
      <c r="E17" s="79"/>
      <c r="F17" s="80"/>
      <c r="G17" s="15">
        <f>G15-G16</f>
        <v>-12867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150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451951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1010000</v>
      </c>
      <c r="H22" s="17" t="s">
        <v>4</v>
      </c>
      <c r="I22" s="2"/>
    </row>
    <row r="23" spans="1:9" x14ac:dyDescent="0.25">
      <c r="A23" s="2"/>
      <c r="B23" s="78" t="s">
        <v>150</v>
      </c>
      <c r="C23" s="79"/>
      <c r="D23" s="79"/>
      <c r="E23" s="79"/>
      <c r="F23" s="80"/>
      <c r="G23" s="15">
        <f>G21-G22</f>
        <v>-558049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2016'!F21</f>
        <v>405659.54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36666.666666666672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368992.87333333329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27017200.761415746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4322240.5547239361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1124894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33148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218666.66666666669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5698949.2213906031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2199114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1301051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3500165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-409082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-4962643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-798085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-6169810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3029304.2213906031</v>
      </c>
      <c r="F28" s="20" t="s">
        <v>4</v>
      </c>
      <c r="G28" s="1">
        <f>IF(E28&lt;0,0,-E28)</f>
        <v>-3029304.2213906031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5862290</v>
      </c>
      <c r="F30" s="20" t="s">
        <v>4</v>
      </c>
      <c r="G30" s="12">
        <f>-$E$30</f>
        <v>-5862290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15541875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225034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15766909</v>
      </c>
      <c r="F35" s="20" t="s">
        <v>4</v>
      </c>
      <c r="G35" s="12">
        <f>-E35</f>
        <v>-15766909</v>
      </c>
      <c r="H35" s="20" t="s">
        <v>4</v>
      </c>
      <c r="I35" s="2"/>
    </row>
    <row r="36" spans="1:9" x14ac:dyDescent="0.25">
      <c r="A36" s="2"/>
      <c r="B36" s="78" t="s">
        <v>143</v>
      </c>
      <c r="C36" s="79"/>
      <c r="D36" s="79"/>
      <c r="E36" s="79"/>
      <c r="F36" s="80"/>
      <c r="G36" s="15">
        <f>$G$9+$G$28+$G$30+$G$35</f>
        <v>2358697.5400251448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141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142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137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155</v>
      </c>
      <c r="C16" s="72"/>
      <c r="D16" s="72"/>
      <c r="E16" s="73"/>
      <c r="F16" s="85" t="s">
        <v>138</v>
      </c>
      <c r="G16" s="85"/>
      <c r="H16" s="2"/>
    </row>
    <row r="17" spans="1:8" x14ac:dyDescent="0.25">
      <c r="A17" s="2"/>
      <c r="B17" s="66" t="s">
        <v>152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139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140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2018-08-10T09:12:01Z</dcterms:modified>
</cp:coreProperties>
</file>