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9" i="11" l="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G18" i="19"/>
  <c r="G19" i="19" s="1"/>
  <c r="E15" i="22" s="1"/>
  <c r="G15" i="22" l="1"/>
  <c r="E23" i="22"/>
  <c r="E27" i="22" s="1"/>
  <c r="E15" i="13"/>
  <c r="F11" i="11"/>
  <c r="F20" i="11"/>
  <c r="G23" i="22" l="1"/>
  <c r="G30" i="13"/>
  <c r="E35" i="13" l="1"/>
  <c r="G35" i="13" s="1"/>
  <c r="E27" i="13"/>
  <c r="E19" i="13"/>
  <c r="G11" i="12"/>
  <c r="G23" i="12"/>
  <c r="G17" i="12"/>
  <c r="F10" i="11"/>
  <c r="F21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<sst xmlns="http://schemas.openxmlformats.org/spreadsheetml/2006/main" count="315" uniqueCount="155">
  <si>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</si>
  <si>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</si>
  <si>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</si>
  <si>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</si>
  <si>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</si>
  <si>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</si>
  <si>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</si>
  <si>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</si>
  <si>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</si>
  <si>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</si>
  <si>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</si>
  <si>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</si>
  <si>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</si>
  <si>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</si>
  <si>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</si>
  <si>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</si>
  <si>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</si>
  <si>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</si>
  <si>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</si>
  <si>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</si>
  <si>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</si>
  <si>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</si>
  <si>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</si>
  <si>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</si>
  <si>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</si>
  <si>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</si>
  <si>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</si>
  <si>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</si>
  <si>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</si>
  <si>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</si>
  <si>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</si>
  <si>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</si>
  <si>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</si>
  <si>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</si>
  <si>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</si>
  <si>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</si>
  <si>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</si>
  <si>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</si>
  <si>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</si>
  <si>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</si>
  <si>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</si>
  <si>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</si>
  <si>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</si>
  <si>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</si>
  <si>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</si>
  <si>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</si>
  <si>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</si>
  <si>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</si>
  <si>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</si>
  <si>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</si>
  <si>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</si>
  <si>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</si>
  <si>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</si>
  <si>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</si>
  <si>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</si>
  <si>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</si>
  <si>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</si>
  <si>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</si>
  <si>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</si>
  <si>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</si>
  <si>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</si>
  <si>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</si>
  <si>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</si>
  <si>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</si>
  <si>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</si>
  <si>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</si>
  <si>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</si>
  <si>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</si>
  <si>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</si>
  <si>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</si>
  <si>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</si>
  <si>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</si>
  <si>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</si>
  <si>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</si>
  <si>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</si>
  <si>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</si>
  <si>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</si>
  <si>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</si>
  <si>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</si>
  <si>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</si>
  <si>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</si>
  <si>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</si>
  <si>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</si>
  <si>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</si>
  <si>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</si>
  <si>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</si>
  <si>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</si>
  <si>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</si>
  <si>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</si>
  <si>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</si>
  <si>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</si>
  <si>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</si>
  <si>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</si>
  <si>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</si>
  <si>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</si>
  <si>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</si>
  <si>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</si>
  <si>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</si>
  <si>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</si>
  <si>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</si>
  <si>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</si>
  <si>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</si>
  <si>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</si>
  <si>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</si>
  <si>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</si>
  <si>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</si>
  <si>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</si>
  <si>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</si>
  <si>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</si>
  <si>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</si>
  <si>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</si>
  <si>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</si>
  <si>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</si>
  <si>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</si>
  <si>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</si>
  <si>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</si>
  <si>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</si>
  <si>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</si>
  <si>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</si>
  <si>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Boring (inkl. etablering, forerør, filter og prøvepumpning)</t>
  </si>
  <si>
    <t>Afregningsmålere, mekaniske</t>
  </si>
  <si>
    <t>Elanlæg - vandværk</t>
  </si>
  <si>
    <t>Etageareal vandbehandlingsbygning</t>
  </si>
  <si>
    <t>Køretøjer, personbil</t>
  </si>
  <si>
    <t>Køretøjer, små lastvogne (&lt; 3.500 kg.)</t>
  </si>
  <si>
    <t>Køretøjer, entreprenørmaskiner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</si>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</sst>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>
      <selection activeCell="D4" sqref="D4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149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23678767.912343904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6386228.9828804489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9325238.8539020251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10238535.3637417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152</v>
      </c>
      <c r="C13" s="41"/>
      <c r="D13" s="42"/>
      <c r="E13" s="31" t="s">
        <v>101</v>
      </c>
      <c r="F13" s="8" t="s">
        <v>4</v>
      </c>
      <c r="G13" s="32">
        <v>-365201.97939954017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151</v>
      </c>
      <c r="C14" s="41"/>
      <c r="D14" s="42"/>
      <c r="E14" s="31" t="s">
        <v>101</v>
      </c>
      <c r="F14" s="8" t="s">
        <v>4</v>
      </c>
      <c r="G14" s="32">
        <v>-283225.418204305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463164.76394100173</v>
      </c>
      <c r="F15" s="8" t="s">
        <v>4</v>
      </c>
      <c r="G15" s="33">
        <f>E15*(1+E30/100)</f>
        <v>471270.1473099693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-721679.18166666664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2810146.2248503529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135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8105.3833689675303</v>
      </c>
      <c r="F23" s="8" t="s">
        <v>4</v>
      </c>
      <c r="G23" s="32">
        <f>SUM(G10:G15,G18:G22)*$E$30/100</f>
        <v>451024.80412903026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-285372.30099439353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-114304.66646591394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-1554027.0308641978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24150038.059653874</v>
      </c>
      <c r="F27" s="29" t="s">
        <v>4</v>
      </c>
      <c r="G27" s="37">
        <f>SUM(G10:G26)</f>
        <v>26358633.799218513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142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143</v>
      </c>
      <c r="C31" s="67"/>
      <c r="D31" s="68"/>
      <c r="E31" s="38">
        <v>0.74850416524711805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144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6276392.1207670253</v>
      </c>
      <c r="H9" s="17" t="s">
        <v>4</v>
      </c>
      <c r="I9" s="2"/>
    </row>
    <row r="10" spans="1:9" x14ac:dyDescent="0.25">
      <c r="A10" s="2"/>
      <c r="B10" s="74" t="s">
        <v>154</v>
      </c>
      <c r="C10" s="67"/>
      <c r="D10" s="67"/>
      <c r="E10" s="67"/>
      <c r="F10" s="68"/>
      <c r="G10" s="9">
        <v>55722.913049770905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9164853.9104688205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10062442.617927959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25503688.649163805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127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128</v>
      </c>
      <c r="C11" s="67"/>
      <c r="D11" s="67"/>
      <c r="E11" s="93">
        <v>48697.244599999998</v>
      </c>
      <c r="F11" s="17" t="s">
        <v>4</v>
      </c>
      <c r="G11" s="9">
        <v>49614</v>
      </c>
      <c r="H11" s="17" t="s">
        <v>4</v>
      </c>
      <c r="I11" s="2"/>
    </row>
    <row r="12" spans="1:9" x14ac:dyDescent="0.25">
      <c r="A12" s="2"/>
      <c r="B12" s="66" t="s">
        <v>129</v>
      </c>
      <c r="C12" s="67"/>
      <c r="D12" s="67"/>
      <c r="E12" s="93">
        <v>149430</v>
      </c>
      <c r="F12" s="17" t="s">
        <v>4</v>
      </c>
      <c r="G12" s="9">
        <v>238000</v>
      </c>
      <c r="H12" s="17" t="s">
        <v>4</v>
      </c>
      <c r="I12" s="2"/>
    </row>
    <row r="13" spans="1:9" x14ac:dyDescent="0.25">
      <c r="A13" s="2"/>
      <c r="B13" s="66" t="s">
        <v>130</v>
      </c>
      <c r="C13" s="67"/>
      <c r="D13" s="67"/>
      <c r="E13" s="93">
        <v>32399.4126</v>
      </c>
      <c r="F13" s="17" t="s">
        <v>4</v>
      </c>
      <c r="G13" s="9">
        <v>48205</v>
      </c>
      <c r="H13" s="17" t="s">
        <v>4</v>
      </c>
      <c r="I13" s="2"/>
    </row>
    <row r="14" spans="1:9" x14ac:dyDescent="0.25">
      <c r="A14" s="2"/>
      <c r="B14" s="66" t="s">
        <v>131</v>
      </c>
      <c r="C14" s="67"/>
      <c r="D14" s="67"/>
      <c r="E14" s="93">
        <v>9705725.557599999</v>
      </c>
      <c r="F14" s="17" t="s">
        <v>4</v>
      </c>
      <c r="G14" s="9">
        <v>10055632</v>
      </c>
      <c r="H14" s="17" t="s">
        <v>4</v>
      </c>
      <c r="I14" s="2"/>
    </row>
    <row r="15" spans="1:9" x14ac:dyDescent="0.25">
      <c r="A15" s="2"/>
      <c r="B15" s="66" t="s">
        <v>132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133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134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455198.78520000167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463164.76394100173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-15030619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-10368537.907407407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-4662081.0925925933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-1554027.0308641978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75</v>
      </c>
      <c r="E10" s="9">
        <v>1038702</v>
      </c>
      <c r="F10" s="9">
        <f>E10/D10</f>
        <v>13849.36</v>
      </c>
      <c r="G10" s="17" t="s">
        <v>4</v>
      </c>
      <c r="H10" s="2"/>
    </row>
    <row r="11" spans="1:8" x14ac:dyDescent="0.25">
      <c r="A11" s="2"/>
      <c r="B11" s="94" t="s">
        <v>118</v>
      </c>
      <c r="C11" s="22">
        <v>2016</v>
      </c>
      <c r="D11" s="22">
        <v>75</v>
      </c>
      <c r="E11" s="9">
        <v>993655</v>
      </c>
      <c r="F11" s="9">
        <f t="shared" ref="F11:F20" si="0">E11/D11</f>
        <v>13248.733333333334</v>
      </c>
      <c r="G11" s="17" t="s">
        <v>4</v>
      </c>
      <c r="H11" s="2"/>
    </row>
    <row r="12" spans="1:8" ht="26.25" x14ac:dyDescent="0.25">
      <c r="A12" s="2"/>
      <c r="B12" s="94" t="s">
        <v>119</v>
      </c>
      <c r="C12" s="22">
        <v>2016</v>
      </c>
      <c r="D12" s="22">
        <v>30</v>
      </c>
      <c r="E12" s="9">
        <v>192567</v>
      </c>
      <c r="F12" s="9">
        <f t="shared" si="0"/>
        <v>6418.9</v>
      </c>
      <c r="G12" s="17" t="s">
        <v>4</v>
      </c>
      <c r="H12" s="2"/>
    </row>
    <row r="13" spans="1:8" x14ac:dyDescent="0.25">
      <c r="A13" s="2"/>
      <c r="B13" s="94" t="s">
        <v>120</v>
      </c>
      <c r="C13" s="22">
        <v>2016</v>
      </c>
      <c r="D13" s="22">
        <v>8</v>
      </c>
      <c r="E13" s="9">
        <v>38317</v>
      </c>
      <c r="F13" s="9">
        <f t="shared" si="0"/>
        <v>4789.625</v>
      </c>
      <c r="G13" s="17" t="s">
        <v>4</v>
      </c>
      <c r="H13" s="2"/>
    </row>
    <row r="14" spans="1:8" x14ac:dyDescent="0.25">
      <c r="A14" s="2"/>
      <c r="B14" s="94" t="s">
        <v>121</v>
      </c>
      <c r="C14" s="22">
        <v>2016</v>
      </c>
      <c r="D14" s="22">
        <v>25</v>
      </c>
      <c r="E14" s="9">
        <v>53111</v>
      </c>
      <c r="F14" s="9">
        <f t="shared" si="0"/>
        <v>2124.44</v>
      </c>
      <c r="G14" s="17" t="s">
        <v>4</v>
      </c>
      <c r="H14" s="2"/>
    </row>
    <row r="15" spans="1:8" x14ac:dyDescent="0.25">
      <c r="A15" s="2"/>
      <c r="B15" s="94" t="s">
        <v>122</v>
      </c>
      <c r="C15" s="22">
        <v>2016</v>
      </c>
      <c r="D15" s="22">
        <v>75</v>
      </c>
      <c r="E15" s="9">
        <v>44700</v>
      </c>
      <c r="F15" s="9">
        <f t="shared" si="0"/>
        <v>596</v>
      </c>
      <c r="G15" s="17" t="s">
        <v>4</v>
      </c>
      <c r="H15" s="2"/>
    </row>
    <row r="16" spans="1:8" x14ac:dyDescent="0.25">
      <c r="A16" s="2"/>
      <c r="B16" s="94" t="s">
        <v>123</v>
      </c>
      <c r="C16" s="22">
        <v>2016</v>
      </c>
      <c r="D16" s="22">
        <v>5</v>
      </c>
      <c r="E16" s="9">
        <v>260000</v>
      </c>
      <c r="F16" s="9">
        <f t="shared" si="0"/>
        <v>52000</v>
      </c>
      <c r="G16" s="17" t="s">
        <v>4</v>
      </c>
      <c r="H16" s="2"/>
    </row>
    <row r="17" spans="1:8" x14ac:dyDescent="0.25">
      <c r="A17" s="2"/>
      <c r="B17" s="94" t="s">
        <v>124</v>
      </c>
      <c r="C17" s="22">
        <v>2016</v>
      </c>
      <c r="D17" s="22">
        <v>5</v>
      </c>
      <c r="E17" s="9">
        <v>316997</v>
      </c>
      <c r="F17" s="9">
        <f t="shared" si="0"/>
        <v>63399.4</v>
      </c>
      <c r="G17" s="17" t="s">
        <v>4</v>
      </c>
      <c r="H17" s="2"/>
    </row>
    <row r="18" spans="1:8" x14ac:dyDescent="0.25">
      <c r="A18" s="2"/>
      <c r="B18" s="94" t="s">
        <v>125</v>
      </c>
      <c r="C18" s="22">
        <v>2016</v>
      </c>
      <c r="D18" s="22">
        <v>5</v>
      </c>
      <c r="E18" s="9">
        <v>84507</v>
      </c>
      <c r="F18" s="9">
        <f t="shared" si="0"/>
        <v>16901.400000000001</v>
      </c>
      <c r="G18" s="17" t="s">
        <v>4</v>
      </c>
      <c r="H18" s="2"/>
    </row>
    <row r="19" spans="1:8" x14ac:dyDescent="0.25">
      <c r="A19" s="2"/>
      <c r="B19" s="94" t="s">
        <v>121</v>
      </c>
      <c r="C19" s="22">
        <v>2016</v>
      </c>
      <c r="D19" s="22">
        <v>25</v>
      </c>
      <c r="E19" s="9">
        <v>12224</v>
      </c>
      <c r="F19" s="9">
        <f t="shared" si="0"/>
        <v>488.96</v>
      </c>
      <c r="G19" s="17" t="s">
        <v>4</v>
      </c>
      <c r="H19" s="2"/>
    </row>
    <row r="20" spans="1:8" x14ac:dyDescent="0.25">
      <c r="A20" s="2"/>
      <c r="B20" s="94" t="s">
        <v>126</v>
      </c>
      <c r="C20" s="22">
        <v>2016</v>
      </c>
      <c r="D20" s="22">
        <v>5</v>
      </c>
      <c r="E20" s="9">
        <v>14845</v>
      </c>
      <c r="F20" s="9">
        <f t="shared" si="0"/>
        <v>2969</v>
      </c>
      <c r="G20" s="17" t="s">
        <v>4</v>
      </c>
      <c r="H20" s="2"/>
    </row>
    <row r="21" spans="1:8" x14ac:dyDescent="0.25">
      <c r="A21" s="2"/>
      <c r="B21" s="78" t="s">
        <v>54</v>
      </c>
      <c r="C21" s="79"/>
      <c r="D21" s="79"/>
      <c r="E21" s="80"/>
      <c r="F21" s="15">
        <f>SUM(F10:F20)</f>
        <v>176785.81833333333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145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10507003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10976087</v>
      </c>
      <c r="H10" s="17" t="s">
        <v>4</v>
      </c>
      <c r="I10" s="2"/>
    </row>
    <row r="11" spans="1:9" x14ac:dyDescent="0.25">
      <c r="A11" s="2"/>
      <c r="B11" s="78" t="s">
        <v>146</v>
      </c>
      <c r="C11" s="79"/>
      <c r="D11" s="79"/>
      <c r="E11" s="79"/>
      <c r="F11" s="80"/>
      <c r="G11" s="15">
        <f>G9-G10</f>
        <v>-469084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147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-10331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40000</v>
      </c>
      <c r="H16" s="17" t="s">
        <v>4</v>
      </c>
      <c r="I16" s="2"/>
    </row>
    <row r="17" spans="1:9" x14ac:dyDescent="0.25">
      <c r="A17" s="2"/>
      <c r="B17" s="78" t="s">
        <v>147</v>
      </c>
      <c r="C17" s="79"/>
      <c r="D17" s="79"/>
      <c r="E17" s="79"/>
      <c r="F17" s="80"/>
      <c r="G17" s="15">
        <f>G15-G16</f>
        <v>-50331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148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4950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150000</v>
      </c>
      <c r="H22" s="17" t="s">
        <v>4</v>
      </c>
      <c r="I22" s="2"/>
    </row>
    <row r="23" spans="1:9" x14ac:dyDescent="0.25">
      <c r="A23" s="2"/>
      <c r="B23" s="78" t="s">
        <v>148</v>
      </c>
      <c r="C23" s="79"/>
      <c r="D23" s="79"/>
      <c r="E23" s="79"/>
      <c r="F23" s="80"/>
      <c r="G23" s="15">
        <f>G21-G22</f>
        <v>-145050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2016'!F21</f>
        <v>176785.81833333333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234000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-57214.181666666671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28019607.552695204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7206411.3278448498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788496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-325321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558167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8227753.3278448498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332820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28360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361180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0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-3049625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-220700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-3270325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5318608.3278448507</v>
      </c>
      <c r="F28" s="20" t="s">
        <v>4</v>
      </c>
      <c r="G28" s="1">
        <f>IF(E28&lt;0,0,-E28)</f>
        <v>-5318608.3278448507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238760</v>
      </c>
      <c r="F30" s="20" t="s">
        <v>4</v>
      </c>
      <c r="G30" s="12">
        <f>-$E$30</f>
        <v>-238760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17869026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1783067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19652093</v>
      </c>
      <c r="F35" s="20" t="s">
        <v>4</v>
      </c>
      <c r="G35" s="12">
        <f>-E35</f>
        <v>-19652093</v>
      </c>
      <c r="H35" s="20" t="s">
        <v>4</v>
      </c>
      <c r="I35" s="2"/>
    </row>
    <row r="36" spans="1:9" x14ac:dyDescent="0.25">
      <c r="A36" s="2"/>
      <c r="B36" s="78" t="s">
        <v>141</v>
      </c>
      <c r="C36" s="79"/>
      <c r="D36" s="79"/>
      <c r="E36" s="79"/>
      <c r="F36" s="80"/>
      <c r="G36" s="15">
        <f>$G$9+$G$28+$G$30+$G$35</f>
        <v>2810146.2248503529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139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140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135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153</v>
      </c>
      <c r="C16" s="72"/>
      <c r="D16" s="72"/>
      <c r="E16" s="73"/>
      <c r="F16" s="85" t="s">
        <v>136</v>
      </c>
      <c r="G16" s="85"/>
      <c r="H16" s="2"/>
    </row>
    <row r="17" spans="1:8" x14ac:dyDescent="0.25">
      <c r="A17" s="2"/>
      <c r="B17" s="66" t="s">
        <v>150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137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138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2018-08-10T09:24:14Z</dcterms:modified>
</cp:coreProperties>
</file>