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25" i="11"/>
  <c r="G23" i="22" l="1"/>
  <c r="G30" i="13"/>
  <c r="E35" i="13" l="1"/>
  <c r="G35" i="13" s="1"/>
  <c r="E27" i="13"/>
  <c r="E19" i="13"/>
  <c r="G11" i="12"/>
  <c r="G23" i="12"/>
  <c r="G17" i="12"/>
  <c r="F10" i="11"/>
  <c r="F2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<sst xmlns="http://schemas.openxmlformats.org/spreadsheetml/2006/main" count="325" uniqueCount="162">
  <si>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</si>
  <si>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</si>
  <si>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</si>
  <si>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</si>
  <si>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</si>
  <si>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</si>
  <si>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</si>
  <si>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</si>
  <si>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</si>
  <si>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</si>
  <si>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</si>
  <si>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</si>
  <si>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</si>
  <si>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</si>
  <si>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</si>
  <si>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</si>
  <si>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</si>
  <si>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</si>
  <si>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</si>
  <si>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</si>
  <si>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</si>
  <si>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</si>
  <si>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</si>
  <si>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</si>
  <si>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</si>
  <si>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</si>
  <si>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</si>
  <si>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</si>
  <si>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</si>
  <si>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</si>
  <si>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</si>
  <si>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</si>
  <si>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</si>
  <si>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</si>
  <si>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</si>
  <si>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</si>
  <si>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</si>
  <si>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</si>
  <si>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</si>
  <si>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</si>
  <si>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</si>
  <si>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</si>
  <si>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</si>
  <si>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</si>
  <si>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</si>
  <si>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</si>
  <si>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</si>
  <si>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</si>
  <si>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</si>
  <si>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</si>
  <si>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</si>
  <si>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</si>
  <si>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</si>
  <si>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</si>
  <si>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</si>
  <si>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</si>
  <si>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</si>
  <si>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</si>
  <si>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</si>
  <si>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</si>
  <si>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</si>
  <si>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</si>
  <si>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</si>
  <si>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</si>
  <si>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</si>
  <si>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</si>
  <si>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</si>
  <si>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</si>
  <si>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</si>
  <si>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</si>
  <si>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</si>
  <si>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</si>
  <si>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</si>
  <si>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</si>
  <si>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</si>
  <si>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</si>
  <si>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</si>
  <si>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</si>
  <si>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</si>
  <si>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</si>
  <si>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</si>
  <si>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</si>
  <si>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</si>
  <si>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</si>
  <si>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</si>
  <si>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</si>
  <si>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</si>
  <si>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</si>
  <si>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</si>
  <si>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</si>
  <si>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</si>
  <si>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</si>
  <si>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</si>
  <si>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</si>
  <si>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</si>
  <si>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</si>
  <si>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</si>
  <si>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</si>
  <si>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</si>
  <si>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</si>
  <si>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</si>
  <si>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</si>
  <si>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</si>
  <si>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</si>
  <si>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</si>
  <si>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</si>
  <si>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</si>
  <si>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</si>
  <si>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</si>
  <si>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</si>
  <si>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</si>
  <si>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</si>
  <si>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</si>
  <si>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</si>
  <si>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</si>
  <si>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</si>
  <si>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</si>
  <si>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</si>
  <si>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</si>
  <si>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Råvandsstation komplet montering og boringshus/tørbrønd</t>
  </si>
  <si>
    <t>Pumpe inkl. stigrør og forerørsforsejlinger mv.</t>
  </si>
  <si>
    <t>SRO anlæg</t>
  </si>
  <si>
    <t>Ø110 mm &lt; Ledningsnet ≤ Ø 250 mm</t>
  </si>
  <si>
    <t>Beluftningsanlæg, iltningstrappe, Mek./EL</t>
  </si>
  <si>
    <t>Filteranlæg, åbne filtre, dobbelt filtrering, Mek./EL</t>
  </si>
  <si>
    <t>Skyllevand-/slamhåndteringsanlæg - lukkede betonbeholdere</t>
  </si>
  <si>
    <t>SRO-anlæg, vandværk</t>
  </si>
  <si>
    <t>Ø 50mm &lt; Ledningsnet ≤ Ø110 mm</t>
  </si>
  <si>
    <t>Ø 250 mm &lt; Ledningsnet ≤ Ø 500mm</t>
  </si>
  <si>
    <t>Stik på ledningsnet, Konstruktioner</t>
  </si>
  <si>
    <t>Ventiler på Ø 50mm &lt; Ledningsnet ≤ Ø110 mm</t>
  </si>
  <si>
    <t>Afregningsmålere, elektroniske ≤ Ø 110mm (Qn 10)</t>
  </si>
  <si>
    <t>SRO-brønd/kvarterbrønd/sektionsbrønd, Konstruktioner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</si>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</sst>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8" t="s">
        <v>156</v>
      </c>
      <c r="C10" s="9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19887470.017311357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6467555.8835406257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5569683.060611832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8471273.8072555512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159</v>
      </c>
      <c r="C13" s="41"/>
      <c r="D13" s="42"/>
      <c r="E13" s="31" t="s">
        <v>101</v>
      </c>
      <c r="F13" s="8" t="s">
        <v>4</v>
      </c>
      <c r="G13" s="32">
        <v>-326639.90530391748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158</v>
      </c>
      <c r="C14" s="41"/>
      <c r="D14" s="42"/>
      <c r="E14" s="31" t="s">
        <v>101</v>
      </c>
      <c r="F14" s="8" t="s">
        <v>4</v>
      </c>
      <c r="G14" s="32">
        <v>-158388.12800420763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omk.'!G19</f>
        <v>-619706.7443545002</v>
      </c>
      <c r="F15" s="8" t="s">
        <v>4</v>
      </c>
      <c r="G15" s="33">
        <f>E15*(1+E30/100)</f>
        <v>-630551.61238070403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-270591.79999999987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-917885.30108369142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142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-10844.868026203752</v>
      </c>
      <c r="F23" s="8" t="s">
        <v>4</v>
      </c>
      <c r="G23" s="32">
        <f>SUM(G10:G15,G18:G22)*$E$30/100</f>
        <v>339376.32935008564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-222423.70906964719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-63712.738285935426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19256918.404930651</v>
      </c>
      <c r="F27" s="29" t="s">
        <v>4</v>
      </c>
      <c r="G27" s="37">
        <f>SUM(G10:G26)</f>
        <v>18257695.886629988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149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150</v>
      </c>
      <c r="C31" s="67"/>
      <c r="D31" s="68"/>
      <c r="E31" s="38">
        <v>0.55852539448880667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151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6356320.278664005</v>
      </c>
      <c r="H9" s="17" t="s">
        <v>4</v>
      </c>
      <c r="I9" s="2"/>
    </row>
    <row r="10" spans="1:9" x14ac:dyDescent="0.25">
      <c r="A10" s="2"/>
      <c r="B10" s="74" t="s">
        <v>161</v>
      </c>
      <c r="C10" s="67"/>
      <c r="D10" s="67"/>
      <c r="E10" s="67"/>
      <c r="F10" s="68"/>
      <c r="G10" s="9">
        <v>348053.85029999999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5473889.9858592935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8325576.2233469794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20155786.487870276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134</v>
      </c>
      <c r="C10" s="67"/>
      <c r="D10" s="67"/>
      <c r="E10" s="93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66" t="s">
        <v>135</v>
      </c>
      <c r="C11" s="67"/>
      <c r="D11" s="67"/>
      <c r="E11" s="93">
        <v>7742.4664000000002</v>
      </c>
      <c r="F11" s="17" t="s">
        <v>4</v>
      </c>
      <c r="G11" s="9">
        <v>8271</v>
      </c>
      <c r="H11" s="17" t="s">
        <v>4</v>
      </c>
      <c r="I11" s="2"/>
    </row>
    <row r="12" spans="1:9" x14ac:dyDescent="0.25">
      <c r="A12" s="2"/>
      <c r="B12" s="66" t="s">
        <v>136</v>
      </c>
      <c r="C12" s="67"/>
      <c r="D12" s="67"/>
      <c r="E12" s="93">
        <v>592602.52059999993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137</v>
      </c>
      <c r="C13" s="67"/>
      <c r="D13" s="67"/>
      <c r="E13" s="93">
        <v>32399.4126</v>
      </c>
      <c r="F13" s="17" t="s">
        <v>4</v>
      </c>
      <c r="G13" s="9">
        <v>41510</v>
      </c>
      <c r="H13" s="17" t="s">
        <v>4</v>
      </c>
      <c r="I13" s="2"/>
    </row>
    <row r="14" spans="1:9" x14ac:dyDescent="0.25">
      <c r="A14" s="2"/>
      <c r="B14" s="66" t="s">
        <v>138</v>
      </c>
      <c r="C14" s="67"/>
      <c r="D14" s="67"/>
      <c r="E14" s="93">
        <v>7588422.9978</v>
      </c>
      <c r="F14" s="17" t="s">
        <v>4</v>
      </c>
      <c r="G14" s="9">
        <v>7562338</v>
      </c>
      <c r="H14" s="17" t="s">
        <v>4</v>
      </c>
      <c r="I14" s="2"/>
    </row>
    <row r="15" spans="1:9" x14ac:dyDescent="0.25">
      <c r="A15" s="2"/>
      <c r="B15" s="66" t="s">
        <v>139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140</v>
      </c>
      <c r="C16" s="67"/>
      <c r="D16" s="67"/>
      <c r="E16" s="93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66" t="s">
        <v>141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78" t="s">
        <v>86</v>
      </c>
      <c r="C18" s="79"/>
      <c r="D18" s="79"/>
      <c r="E18" s="79"/>
      <c r="F18" s="80"/>
      <c r="G18" s="15">
        <f>SUM(G10:G17)-SUM(E10:E17)</f>
        <v>-609048.39740000013</v>
      </c>
      <c r="H18" s="16" t="s">
        <v>4</v>
      </c>
      <c r="I18" s="2"/>
    </row>
    <row r="19" spans="1:9" x14ac:dyDescent="0.25">
      <c r="A19" s="2"/>
      <c r="B19" s="78" t="s">
        <v>87</v>
      </c>
      <c r="C19" s="79"/>
      <c r="D19" s="79"/>
      <c r="E19" s="79"/>
      <c r="F19" s="80"/>
      <c r="G19" s="15">
        <f>G18*(1+'Fane 2. Overblik ØR18-19'!E30/100)</f>
        <v>-619706.7443545002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2435748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2435748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0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0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ht="26.25" x14ac:dyDescent="0.25">
      <c r="A10" s="2"/>
      <c r="B10" s="94" t="s">
        <v>118</v>
      </c>
      <c r="C10" s="22">
        <v>2016</v>
      </c>
      <c r="D10" s="22">
        <v>30</v>
      </c>
      <c r="E10" s="9">
        <v>945174</v>
      </c>
      <c r="F10" s="9">
        <f>E10/D10</f>
        <v>31505.8</v>
      </c>
      <c r="G10" s="17" t="s">
        <v>4</v>
      </c>
      <c r="H10" s="2"/>
    </row>
    <row r="11" spans="1:8" ht="26.25" x14ac:dyDescent="0.25">
      <c r="A11" s="2"/>
      <c r="B11" s="94" t="s">
        <v>119</v>
      </c>
      <c r="C11" s="22">
        <v>2016</v>
      </c>
      <c r="D11" s="22">
        <v>30</v>
      </c>
      <c r="E11" s="9">
        <v>798997</v>
      </c>
      <c r="F11" s="9">
        <f t="shared" ref="F11:F25" si="0">E11/D11</f>
        <v>26633.233333333334</v>
      </c>
      <c r="G11" s="17" t="s">
        <v>4</v>
      </c>
      <c r="H11" s="2"/>
    </row>
    <row r="12" spans="1:8" x14ac:dyDescent="0.25">
      <c r="A12" s="2"/>
      <c r="B12" s="94" t="s">
        <v>120</v>
      </c>
      <c r="C12" s="22">
        <v>2016</v>
      </c>
      <c r="D12" s="22">
        <v>15</v>
      </c>
      <c r="E12" s="9">
        <v>40687</v>
      </c>
      <c r="F12" s="9">
        <f t="shared" si="0"/>
        <v>2712.4666666666667</v>
      </c>
      <c r="G12" s="17" t="s">
        <v>4</v>
      </c>
      <c r="H12" s="2"/>
    </row>
    <row r="13" spans="1:8" x14ac:dyDescent="0.25">
      <c r="A13" s="2"/>
      <c r="B13" s="94" t="s">
        <v>121</v>
      </c>
      <c r="C13" s="22">
        <v>2016</v>
      </c>
      <c r="D13" s="22">
        <v>10</v>
      </c>
      <c r="E13" s="9">
        <v>247439</v>
      </c>
      <c r="F13" s="9">
        <f t="shared" si="0"/>
        <v>24743.9</v>
      </c>
      <c r="G13" s="17" t="s">
        <v>4</v>
      </c>
      <c r="H13" s="2"/>
    </row>
    <row r="14" spans="1:8" x14ac:dyDescent="0.25">
      <c r="A14" s="2"/>
      <c r="B14" s="94" t="s">
        <v>122</v>
      </c>
      <c r="C14" s="22">
        <v>2016</v>
      </c>
      <c r="D14" s="22">
        <v>75</v>
      </c>
      <c r="E14" s="9">
        <v>719322</v>
      </c>
      <c r="F14" s="9">
        <f t="shared" si="0"/>
        <v>9590.9599999999991</v>
      </c>
      <c r="G14" s="17" t="s">
        <v>4</v>
      </c>
      <c r="H14" s="2"/>
    </row>
    <row r="15" spans="1:8" x14ac:dyDescent="0.25">
      <c r="A15" s="2"/>
      <c r="B15" s="94" t="s">
        <v>123</v>
      </c>
      <c r="C15" s="22">
        <v>2016</v>
      </c>
      <c r="D15" s="22">
        <v>25</v>
      </c>
      <c r="E15" s="9">
        <v>475961</v>
      </c>
      <c r="F15" s="9">
        <f t="shared" si="0"/>
        <v>19038.439999999999</v>
      </c>
      <c r="G15" s="17" t="s">
        <v>4</v>
      </c>
      <c r="H15" s="2"/>
    </row>
    <row r="16" spans="1:8" ht="26.25" x14ac:dyDescent="0.25">
      <c r="A16" s="2"/>
      <c r="B16" s="94" t="s">
        <v>124</v>
      </c>
      <c r="C16" s="22">
        <v>2016</v>
      </c>
      <c r="D16" s="22">
        <v>25</v>
      </c>
      <c r="E16" s="9">
        <v>29730</v>
      </c>
      <c r="F16" s="9">
        <f t="shared" si="0"/>
        <v>1189.2</v>
      </c>
      <c r="G16" s="17" t="s">
        <v>4</v>
      </c>
      <c r="H16" s="2"/>
    </row>
    <row r="17" spans="1:8" ht="26.25" x14ac:dyDescent="0.25">
      <c r="A17" s="2"/>
      <c r="B17" s="94" t="s">
        <v>125</v>
      </c>
      <c r="C17" s="22">
        <v>2016</v>
      </c>
      <c r="D17" s="22">
        <v>50</v>
      </c>
      <c r="E17" s="9">
        <v>90595</v>
      </c>
      <c r="F17" s="9">
        <f t="shared" si="0"/>
        <v>1811.9</v>
      </c>
      <c r="G17" s="17" t="s">
        <v>4</v>
      </c>
      <c r="H17" s="2"/>
    </row>
    <row r="18" spans="1:8" x14ac:dyDescent="0.25">
      <c r="A18" s="2"/>
      <c r="B18" s="94" t="s">
        <v>126</v>
      </c>
      <c r="C18" s="22">
        <v>2016</v>
      </c>
      <c r="D18" s="22">
        <v>10</v>
      </c>
      <c r="E18" s="9">
        <v>279306</v>
      </c>
      <c r="F18" s="9">
        <f t="shared" si="0"/>
        <v>27930.6</v>
      </c>
      <c r="G18" s="17" t="s">
        <v>4</v>
      </c>
      <c r="H18" s="2"/>
    </row>
    <row r="19" spans="1:8" x14ac:dyDescent="0.25">
      <c r="A19" s="2"/>
      <c r="B19" s="94" t="s">
        <v>127</v>
      </c>
      <c r="C19" s="22">
        <v>2016</v>
      </c>
      <c r="D19" s="22">
        <v>75</v>
      </c>
      <c r="E19" s="9">
        <v>1221927</v>
      </c>
      <c r="F19" s="9">
        <f t="shared" si="0"/>
        <v>16292.36</v>
      </c>
      <c r="G19" s="17" t="s">
        <v>4</v>
      </c>
      <c r="H19" s="2"/>
    </row>
    <row r="20" spans="1:8" x14ac:dyDescent="0.25">
      <c r="A20" s="2"/>
      <c r="B20" s="94" t="s">
        <v>128</v>
      </c>
      <c r="C20" s="22">
        <v>2016</v>
      </c>
      <c r="D20" s="22">
        <v>75</v>
      </c>
      <c r="E20" s="9">
        <v>39400</v>
      </c>
      <c r="F20" s="9">
        <f t="shared" si="0"/>
        <v>525.33333333333337</v>
      </c>
      <c r="G20" s="17" t="s">
        <v>4</v>
      </c>
      <c r="H20" s="2"/>
    </row>
    <row r="21" spans="1:8" x14ac:dyDescent="0.25">
      <c r="A21" s="2"/>
      <c r="B21" s="94" t="s">
        <v>129</v>
      </c>
      <c r="C21" s="22">
        <v>2016</v>
      </c>
      <c r="D21" s="22">
        <v>75</v>
      </c>
      <c r="E21" s="9">
        <v>1949990</v>
      </c>
      <c r="F21" s="9">
        <f t="shared" si="0"/>
        <v>25999.866666666665</v>
      </c>
      <c r="G21" s="17" t="s">
        <v>4</v>
      </c>
      <c r="H21" s="2"/>
    </row>
    <row r="22" spans="1:8" x14ac:dyDescent="0.25">
      <c r="A22" s="2"/>
      <c r="B22" s="94" t="s">
        <v>130</v>
      </c>
      <c r="C22" s="22">
        <v>2016</v>
      </c>
      <c r="D22" s="22">
        <v>75</v>
      </c>
      <c r="E22" s="9">
        <v>219151</v>
      </c>
      <c r="F22" s="9">
        <f t="shared" si="0"/>
        <v>2922.0133333333333</v>
      </c>
      <c r="G22" s="17" t="s">
        <v>4</v>
      </c>
      <c r="H22" s="2"/>
    </row>
    <row r="23" spans="1:8" ht="26.25" x14ac:dyDescent="0.25">
      <c r="A23" s="2"/>
      <c r="B23" s="94" t="s">
        <v>131</v>
      </c>
      <c r="C23" s="22">
        <v>2016</v>
      </c>
      <c r="D23" s="22">
        <v>10</v>
      </c>
      <c r="E23" s="9">
        <v>5589989</v>
      </c>
      <c r="F23" s="9">
        <f t="shared" si="0"/>
        <v>558998.9</v>
      </c>
      <c r="G23" s="17" t="s">
        <v>4</v>
      </c>
      <c r="H23" s="2"/>
    </row>
    <row r="24" spans="1:8" ht="26.25" x14ac:dyDescent="0.25">
      <c r="A24" s="2"/>
      <c r="B24" s="94" t="s">
        <v>132</v>
      </c>
      <c r="C24" s="22">
        <v>2016</v>
      </c>
      <c r="D24" s="22">
        <v>50</v>
      </c>
      <c r="E24" s="9">
        <v>134178</v>
      </c>
      <c r="F24" s="9">
        <f t="shared" si="0"/>
        <v>2683.56</v>
      </c>
      <c r="G24" s="17" t="s">
        <v>4</v>
      </c>
      <c r="H24" s="2"/>
    </row>
    <row r="25" spans="1:8" x14ac:dyDescent="0.25">
      <c r="A25" s="2"/>
      <c r="B25" s="94" t="s">
        <v>133</v>
      </c>
      <c r="C25" s="22">
        <v>2016</v>
      </c>
      <c r="D25" s="22">
        <v>5</v>
      </c>
      <c r="E25" s="9">
        <v>25100</v>
      </c>
      <c r="F25" s="9">
        <f t="shared" si="0"/>
        <v>5020</v>
      </c>
      <c r="G25" s="17" t="s">
        <v>4</v>
      </c>
      <c r="H25" s="2"/>
    </row>
    <row r="26" spans="1:8" x14ac:dyDescent="0.25">
      <c r="A26" s="2"/>
      <c r="B26" s="78" t="s">
        <v>54</v>
      </c>
      <c r="C26" s="79"/>
      <c r="D26" s="79"/>
      <c r="E26" s="80"/>
      <c r="F26" s="15">
        <f>SUM(F10:F25)</f>
        <v>757598.53333333344</v>
      </c>
      <c r="G26" s="16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152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7692731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7916400</v>
      </c>
      <c r="H10" s="17" t="s">
        <v>4</v>
      </c>
      <c r="I10" s="2"/>
    </row>
    <row r="11" spans="1:9" x14ac:dyDescent="0.25">
      <c r="A11" s="2"/>
      <c r="B11" s="78" t="s">
        <v>153</v>
      </c>
      <c r="C11" s="79"/>
      <c r="D11" s="79"/>
      <c r="E11" s="79"/>
      <c r="F11" s="80"/>
      <c r="G11" s="15">
        <f>G9-G10</f>
        <v>-223669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154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10952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90000</v>
      </c>
      <c r="H16" s="17" t="s">
        <v>4</v>
      </c>
      <c r="I16" s="2"/>
    </row>
    <row r="17" spans="1:9" x14ac:dyDescent="0.25">
      <c r="A17" s="2"/>
      <c r="B17" s="78" t="s">
        <v>154</v>
      </c>
      <c r="C17" s="79"/>
      <c r="D17" s="79"/>
      <c r="E17" s="79"/>
      <c r="F17" s="80"/>
      <c r="G17" s="15">
        <f>G15-G16</f>
        <v>-79048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155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103860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345000</v>
      </c>
      <c r="H22" s="17" t="s">
        <v>4</v>
      </c>
      <c r="I22" s="2"/>
    </row>
    <row r="23" spans="1:9" x14ac:dyDescent="0.25">
      <c r="A23" s="2"/>
      <c r="B23" s="78" t="s">
        <v>155</v>
      </c>
      <c r="C23" s="79"/>
      <c r="D23" s="79"/>
      <c r="E23" s="79"/>
      <c r="F23" s="80"/>
      <c r="G23" s="15">
        <f>G21-G22</f>
        <v>-241140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2016'!F26</f>
        <v>757598.53333333344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484333.33333333331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273265.20000000013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19528180.698916309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3605231.0583568853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534135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-236375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785333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4688324.0583568849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15625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6268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21893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-443826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-10049946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-473000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-10966772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-6256554.9416431151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20215973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230093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20446066</v>
      </c>
      <c r="F35" s="20" t="s">
        <v>4</v>
      </c>
      <c r="G35" s="12">
        <f>-E35</f>
        <v>-20446066</v>
      </c>
      <c r="H35" s="20" t="s">
        <v>4</v>
      </c>
      <c r="I35" s="2"/>
    </row>
    <row r="36" spans="1:9" x14ac:dyDescent="0.25">
      <c r="A36" s="2"/>
      <c r="B36" s="78" t="s">
        <v>148</v>
      </c>
      <c r="C36" s="79"/>
      <c r="D36" s="79"/>
      <c r="E36" s="79"/>
      <c r="F36" s="80"/>
      <c r="G36" s="15">
        <f>$G$9+$G$28+$G$30+$G$35</f>
        <v>-917885.30108369142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146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5" t="s">
        <v>147</v>
      </c>
      <c r="C10" s="96"/>
      <c r="D10" s="9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142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160</v>
      </c>
      <c r="C16" s="72"/>
      <c r="D16" s="72"/>
      <c r="E16" s="73"/>
      <c r="F16" s="85" t="s">
        <v>143</v>
      </c>
      <c r="G16" s="85"/>
      <c r="H16" s="2"/>
    </row>
    <row r="17" spans="1:8" x14ac:dyDescent="0.25">
      <c r="A17" s="2"/>
      <c r="B17" s="66" t="s">
        <v>157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144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145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2018-08-10T09:35:21Z</dcterms:modified>
</cp:coreProperties>
</file>