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50" i="11" l="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4" i="22" l="1"/>
  <c r="G18" i="19"/>
  <c r="G19" i="19" s="1"/>
  <c r="E15" i="22" s="1"/>
  <c r="G15" i="22" l="1"/>
  <c r="E23" i="22"/>
  <c r="E27" i="22" s="1"/>
  <c r="E15" i="13"/>
  <c r="F11" i="11"/>
  <c r="F51" i="11"/>
  <c r="G23" i="22" l="1"/>
  <c r="G30" i="13"/>
  <c r="E35" i="13" l="1"/>
  <c r="G35" i="13" s="1"/>
  <c r="E27" i="13"/>
  <c r="E19" i="13"/>
  <c r="G11" i="12"/>
  <c r="G23" i="12"/>
  <c r="G17" i="12"/>
  <c r="F10" i="11"/>
  <c r="F52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<sst xmlns="http://schemas.openxmlformats.org/spreadsheetml/2006/main" count="377" uniqueCount="180">
  <si>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</si>
  <si>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</si>
  <si>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</si>
  <si>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</si>
  <si>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</si>
  <si>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</si>
  <si>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</si>
  <si>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</si>
  <si>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</si>
  <si>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</si>
  <si>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</si>
  <si>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</si>
  <si>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</si>
  <si>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</si>
  <si>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</si>
  <si>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</si>
  <si>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</si>
  <si>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</si>
  <si>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</si>
  <si>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</si>
  <si>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</si>
  <si>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</si>
  <si>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</si>
  <si>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</si>
  <si>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</si>
  <si>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</si>
  <si>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</si>
  <si>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</si>
  <si>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</si>
  <si>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</si>
  <si>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</si>
  <si>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</si>
  <si>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</si>
  <si>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</si>
  <si>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</si>
  <si>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</si>
  <si>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</si>
  <si>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</si>
  <si>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</si>
  <si>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</si>
  <si>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</si>
  <si>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</si>
  <si>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</si>
  <si>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</si>
  <si>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</si>
  <si>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</si>
  <si>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</si>
  <si>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</si>
  <si>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</si>
  <si>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</si>
  <si>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</si>
  <si>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</si>
  <si>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</si>
  <si>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</si>
  <si>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</si>
  <si>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</si>
  <si>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</si>
  <si>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</si>
  <si>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</si>
  <si>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</si>
  <si>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</si>
  <si>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</si>
  <si>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</si>
  <si>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</si>
  <si>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</si>
  <si>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</si>
  <si>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</si>
  <si>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</si>
  <si>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</si>
  <si>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</si>
  <si>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</si>
  <si>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</si>
  <si>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</si>
  <si>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</si>
  <si>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</si>
  <si>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</si>
  <si>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</si>
  <si>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</si>
  <si>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</si>
  <si>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</si>
  <si>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</si>
  <si>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</si>
  <si>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</si>
  <si>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</si>
  <si>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</si>
  <si>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</si>
  <si>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</si>
  <si>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</si>
  <si>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</si>
  <si>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</si>
  <si>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</si>
  <si>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</si>
  <si>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</si>
  <si>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</si>
  <si>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</si>
  <si>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</si>
  <si>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</si>
  <si>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</si>
  <si>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</si>
  <si>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</si>
  <si>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</si>
  <si>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</si>
  <si>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</si>
  <si>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</si>
  <si>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</si>
  <si>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</si>
  <si>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</si>
  <si>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</si>
  <si>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</si>
  <si>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</si>
  <si>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</si>
  <si>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</si>
  <si>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</si>
  <si>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</si>
  <si>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</si>
  <si>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</si>
  <si>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</si>
  <si>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</si>
  <si>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Afregningsmålere, elektroniske &gt; Ø110 mm</t>
  </si>
  <si>
    <t>Afregningsmålere, mekaniske</t>
  </si>
  <si>
    <t>SRO-brønd/kvarterbrønd/sektionsbrønd, Konstruktioner</t>
  </si>
  <si>
    <t>SRO-brønd/kvarterbrønd/sektionsbrønd, Mek./EL</t>
  </si>
  <si>
    <t>SRO-brønd/kvarterbrønd/sektionsbrønd, SRO</t>
  </si>
  <si>
    <t>Arbejdsplads</t>
  </si>
  <si>
    <t>Sikring (terror, hærværk), Mek./EL</t>
  </si>
  <si>
    <t>Etageareal vandbehandlingsbygning</t>
  </si>
  <si>
    <t>Eternitledninger Ø 50mm &lt; Ledningsnet ≤ Ø110 mm</t>
  </si>
  <si>
    <t>Inspektionsbrønd, Konstruktioner</t>
  </si>
  <si>
    <t>Ledningsnet ≤ Ø50 mm</t>
  </si>
  <si>
    <t>Skelbrønd, Konstruktioner</t>
  </si>
  <si>
    <t>Stik på ledningsnet, Konstruktioner</t>
  </si>
  <si>
    <t>Ø 250 mm &lt; Ledningsnet ≤ Ø 500mm</t>
  </si>
  <si>
    <t>Ø 50mm &lt; Ledningsnet ≤ Ø110 mm</t>
  </si>
  <si>
    <t>Ø110 mm &lt; Ledningsnet ≤ Ø 250 mm</t>
  </si>
  <si>
    <t>Skelbrønd, Mek./EL</t>
  </si>
  <si>
    <t>SRO anlæg</t>
  </si>
  <si>
    <t>Elanlæg - vandværk</t>
  </si>
  <si>
    <t>SRO-anlæg, vandværk</t>
  </si>
  <si>
    <t>Udpumpningsanlæg, Freqvensomformer</t>
  </si>
  <si>
    <t>Ventiler på ledningsnet ≤ Ø50 mm</t>
  </si>
  <si>
    <t>Ventiler på Ø 250 mm &lt; Ledningsnet ≤ Ø 500mm</t>
  </si>
  <si>
    <t>Ventiler på Ø 50mm &lt; Ledningsnet ≤ Ø110 mm</t>
  </si>
  <si>
    <t>Ventiler på Ø110 mm &lt; Ledningsnet ≤ Ø 250 mm</t>
  </si>
  <si>
    <t>Støbejernsledninger Ø 250 mm &lt; Ledningsnet ≤ Ø 500mm</t>
  </si>
  <si>
    <t>Udpumpningsanlæg, rentvandspumper på vandværk</t>
  </si>
  <si>
    <t>Pumpe inkl. stigrør og forerørsforsejlinger mv.</t>
  </si>
  <si>
    <t>Filteranlæg, åbne filtre, dobbelt filtrering, Kontruktioner</t>
  </si>
  <si>
    <t>Filteranlæg, åbne filtre, dobbelt filtrering, Mek./EL</t>
  </si>
  <si>
    <t>Rentvandsbeholder  insitu støbt</t>
  </si>
  <si>
    <t>Afregningsmålere, elektroniske ≤ Ø 110mm (Qn 10)</t>
  </si>
  <si>
    <t>Administrationbygninger</t>
  </si>
  <si>
    <t>Eternitledninger Ø110 mm &lt; Ledningsnet ≤ Ø 250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</si>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</sst>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1" t="s">
        <v>5</v>
      </c>
      <c r="E6" s="51"/>
      <c r="F6" s="51"/>
      <c r="G6" s="51"/>
      <c r="H6" s="4"/>
      <c r="I6" s="2"/>
    </row>
    <row r="7" spans="1:9" ht="15" customHeight="1" x14ac:dyDescent="0.25">
      <c r="A7" s="2"/>
      <c r="B7" s="2"/>
      <c r="C7" s="4"/>
      <c r="D7" s="51"/>
      <c r="E7" s="51"/>
      <c r="F7" s="51"/>
      <c r="G7" s="51"/>
      <c r="H7" s="4"/>
      <c r="I7" s="2"/>
    </row>
    <row r="8" spans="1:9" ht="15.75" x14ac:dyDescent="0.25">
      <c r="A8" s="2"/>
      <c r="B8" s="2"/>
      <c r="C8" s="5"/>
      <c r="D8" s="56" t="s">
        <v>117</v>
      </c>
      <c r="E8" s="56"/>
      <c r="F8" s="56"/>
      <c r="G8" s="56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5" t="s">
        <v>6</v>
      </c>
      <c r="E11" s="55"/>
      <c r="F11" s="55"/>
      <c r="G11" s="55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3" t="s">
        <v>110</v>
      </c>
      <c r="E13" s="64"/>
      <c r="F13" s="64"/>
      <c r="G13" s="65"/>
      <c r="H13" s="2"/>
      <c r="I13" s="2"/>
    </row>
    <row r="14" spans="1:9" x14ac:dyDescent="0.25">
      <c r="A14" s="2"/>
      <c r="B14" s="2"/>
      <c r="C14" s="7" t="s">
        <v>7</v>
      </c>
      <c r="D14" s="57" t="s">
        <v>50</v>
      </c>
      <c r="E14" s="58"/>
      <c r="F14" s="58"/>
      <c r="G14" s="59"/>
      <c r="H14" s="2"/>
      <c r="I14" s="2"/>
    </row>
    <row r="15" spans="1:9" x14ac:dyDescent="0.25">
      <c r="A15" s="2"/>
      <c r="B15" s="2"/>
      <c r="C15" s="7" t="s">
        <v>8</v>
      </c>
      <c r="D15" s="57" t="s">
        <v>43</v>
      </c>
      <c r="E15" s="58"/>
      <c r="F15" s="58"/>
      <c r="G15" s="59"/>
      <c r="H15" s="2"/>
      <c r="I15" s="2"/>
    </row>
    <row r="16" spans="1:9" x14ac:dyDescent="0.25">
      <c r="A16" s="2"/>
      <c r="B16" s="2"/>
      <c r="C16" s="7" t="s">
        <v>9</v>
      </c>
      <c r="D16" s="60" t="s">
        <v>16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52" t="s">
        <v>53</v>
      </c>
      <c r="E17" s="53"/>
      <c r="F17" s="53"/>
      <c r="G17" s="54"/>
      <c r="H17" s="2"/>
      <c r="I17" s="2"/>
    </row>
    <row r="18" spans="1:9" x14ac:dyDescent="0.25">
      <c r="A18" s="2"/>
      <c r="B18" s="2"/>
      <c r="C18" s="7" t="s">
        <v>11</v>
      </c>
      <c r="D18" s="52" t="s">
        <v>71</v>
      </c>
      <c r="E18" s="53"/>
      <c r="F18" s="53"/>
      <c r="G18" s="54"/>
      <c r="H18" s="2"/>
      <c r="I18" s="2"/>
    </row>
    <row r="19" spans="1:9" x14ac:dyDescent="0.25">
      <c r="A19" s="2"/>
      <c r="B19" s="2"/>
      <c r="C19" s="7" t="s">
        <v>12</v>
      </c>
      <c r="D19" s="45" t="s">
        <v>92</v>
      </c>
      <c r="E19" s="46"/>
      <c r="F19" s="46"/>
      <c r="G19" s="47"/>
      <c r="H19" s="2"/>
      <c r="I19" s="2"/>
    </row>
    <row r="20" spans="1:9" x14ac:dyDescent="0.25">
      <c r="A20" s="2"/>
      <c r="B20" s="2"/>
      <c r="C20" s="7" t="s">
        <v>13</v>
      </c>
      <c r="D20" s="48" t="s">
        <v>52</v>
      </c>
      <c r="E20" s="49"/>
      <c r="F20" s="49"/>
      <c r="G20" s="50"/>
      <c r="H20" s="2"/>
      <c r="I20" s="2"/>
    </row>
    <row r="21" spans="1:9" x14ac:dyDescent="0.25">
      <c r="A21" s="2"/>
      <c r="B21" s="2"/>
      <c r="C21" s="7" t="s">
        <v>48</v>
      </c>
      <c r="D21" s="48" t="s">
        <v>51</v>
      </c>
      <c r="E21" s="49"/>
      <c r="F21" s="49"/>
      <c r="G21" s="50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116</v>
      </c>
      <c r="C3" s="81"/>
      <c r="D3" s="81"/>
      <c r="E3" s="81"/>
      <c r="F3" s="81"/>
      <c r="G3" s="81"/>
      <c r="H3" s="2"/>
    </row>
    <row r="4" spans="1:8" ht="25.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79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26" t="s">
        <v>80</v>
      </c>
      <c r="C9" s="27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8" t="s">
        <v>174</v>
      </c>
      <c r="C10" s="9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84</v>
      </c>
      <c r="C11" s="80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78" t="s">
        <v>94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69" t="s">
        <v>98</v>
      </c>
      <c r="C3" s="69"/>
      <c r="D3" s="69"/>
      <c r="E3" s="69"/>
      <c r="F3" s="69"/>
      <c r="G3" s="69"/>
      <c r="H3" s="69"/>
      <c r="I3" s="69"/>
      <c r="J3" s="69"/>
      <c r="K3" s="2"/>
    </row>
    <row r="4" spans="1:11" ht="15" customHeight="1" x14ac:dyDescent="0.25">
      <c r="A4" s="2"/>
      <c r="B4" s="69"/>
      <c r="C4" s="69"/>
      <c r="D4" s="69"/>
      <c r="E4" s="69"/>
      <c r="F4" s="69"/>
      <c r="G4" s="69"/>
      <c r="H4" s="69"/>
      <c r="I4" s="69"/>
      <c r="J4" s="69"/>
      <c r="K4" s="2"/>
    </row>
    <row r="5" spans="1:11" x14ac:dyDescent="0.25">
      <c r="A5" s="2"/>
      <c r="B5" s="70" t="s">
        <v>99</v>
      </c>
      <c r="C5" s="70"/>
      <c r="D5" s="70"/>
      <c r="E5" s="70"/>
      <c r="F5" s="70"/>
      <c r="G5" s="70"/>
      <c r="H5" s="70"/>
      <c r="I5" s="70"/>
      <c r="J5" s="70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1" t="s">
        <v>100</v>
      </c>
      <c r="C9" s="72"/>
      <c r="D9" s="73"/>
      <c r="E9" s="35">
        <v>64659334.118210733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4" t="s">
        <v>72</v>
      </c>
      <c r="C10" s="67"/>
      <c r="D10" s="68"/>
      <c r="E10" s="31" t="s">
        <v>101</v>
      </c>
      <c r="F10" s="8" t="s">
        <v>4</v>
      </c>
      <c r="G10" s="32">
        <f>'Fane 3. Korrigeret grundlag'!G9*(1+'Fane 2. Overblik ØR18-19'!E30/100)</f>
        <v>14987809.547701603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32125566.853000112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20693432.665678125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177</v>
      </c>
      <c r="C13" s="41"/>
      <c r="D13" s="42"/>
      <c r="E13" s="31" t="s">
        <v>101</v>
      </c>
      <c r="F13" s="8" t="s">
        <v>4</v>
      </c>
      <c r="G13" s="32">
        <v>-1190620.1247368634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176</v>
      </c>
      <c r="C14" s="41"/>
      <c r="D14" s="42"/>
      <c r="E14" s="31" t="s">
        <v>101</v>
      </c>
      <c r="F14" s="8" t="s">
        <v>4</v>
      </c>
      <c r="G14" s="32">
        <v>-1199309.4192801542</v>
      </c>
      <c r="H14" s="8" t="s">
        <v>4</v>
      </c>
      <c r="I14" s="2"/>
      <c r="J14" s="2"/>
      <c r="K14" s="2"/>
    </row>
    <row r="15" spans="1:11" x14ac:dyDescent="0.25">
      <c r="A15" s="2"/>
      <c r="B15" s="74" t="s">
        <v>102</v>
      </c>
      <c r="C15" s="67"/>
      <c r="D15" s="68"/>
      <c r="E15" s="32">
        <f>'Fane 4. Ikke-påvirkelige omk.'!G19</f>
        <v>4141303.8719195039</v>
      </c>
      <c r="F15" s="8" t="s">
        <v>4</v>
      </c>
      <c r="G15" s="33">
        <f>E15*(1+E30/100)</f>
        <v>4213776.6896780953</v>
      </c>
      <c r="H15" s="8" t="s">
        <v>4</v>
      </c>
      <c r="I15" s="2"/>
      <c r="J15" s="2"/>
      <c r="K15" s="2"/>
    </row>
    <row r="16" spans="1:11" x14ac:dyDescent="0.25">
      <c r="A16" s="2"/>
      <c r="B16" s="74" t="s">
        <v>71</v>
      </c>
      <c r="C16" s="67"/>
      <c r="D16" s="68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5542799.0140333334</v>
      </c>
      <c r="H16" s="8" t="s">
        <v>4</v>
      </c>
      <c r="I16" s="2"/>
      <c r="J16" s="2"/>
      <c r="K16" s="2"/>
    </row>
    <row r="17" spans="1:11" x14ac:dyDescent="0.25">
      <c r="A17" s="2"/>
      <c r="B17" s="74" t="s">
        <v>103</v>
      </c>
      <c r="C17" s="67"/>
      <c r="D17" s="68"/>
      <c r="E17" s="31" t="s">
        <v>101</v>
      </c>
      <c r="F17" s="8" t="s">
        <v>4</v>
      </c>
      <c r="G17" s="32">
        <f>'Fane 8. Kontrol af PL2016'!G36</f>
        <v>-10598883.864108503</v>
      </c>
      <c r="H17" s="8" t="s">
        <v>4</v>
      </c>
      <c r="I17" s="2"/>
      <c r="J17" s="2"/>
      <c r="K17" s="2"/>
    </row>
    <row r="18" spans="1:11" x14ac:dyDescent="0.25">
      <c r="A18" s="2"/>
      <c r="B18" s="66" t="s">
        <v>104</v>
      </c>
      <c r="C18" s="67"/>
      <c r="D18" s="68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66" t="s">
        <v>105</v>
      </c>
      <c r="C19" s="67"/>
      <c r="D19" s="68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160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66" t="s">
        <v>106</v>
      </c>
      <c r="C21" s="67"/>
      <c r="D21" s="68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66" t="s">
        <v>106</v>
      </c>
      <c r="C22" s="67"/>
      <c r="D22" s="68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66" t="s">
        <v>49</v>
      </c>
      <c r="C23" s="67"/>
      <c r="D23" s="68"/>
      <c r="E23" s="32">
        <f>SUM(E15:E20)*E30/100</f>
        <v>72472.817758591322</v>
      </c>
      <c r="F23" s="8" t="s">
        <v>4</v>
      </c>
      <c r="G23" s="32">
        <f>SUM(G10:G15,G18:G22)*$E$30/100</f>
        <v>1218536.4837107165</v>
      </c>
      <c r="H23" s="8" t="s">
        <v>4</v>
      </c>
      <c r="I23" s="2"/>
      <c r="J23" s="2"/>
      <c r="K23" s="2"/>
    </row>
    <row r="24" spans="1:11" x14ac:dyDescent="0.25">
      <c r="A24" s="2"/>
      <c r="B24" s="66" t="s">
        <v>15</v>
      </c>
      <c r="C24" s="67"/>
      <c r="D24" s="68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-837746.96957427054</v>
      </c>
      <c r="H24" s="8" t="s">
        <v>4</v>
      </c>
      <c r="I24" s="2"/>
      <c r="J24" s="2"/>
      <c r="K24" s="2"/>
    </row>
    <row r="25" spans="1:11" x14ac:dyDescent="0.25">
      <c r="A25" s="2"/>
      <c r="B25" s="66" t="s">
        <v>14</v>
      </c>
      <c r="C25" s="67"/>
      <c r="D25" s="68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-621698.22795915662</v>
      </c>
      <c r="H25" s="8" t="s">
        <v>4</v>
      </c>
      <c r="I25" s="2"/>
      <c r="J25" s="2"/>
      <c r="K25" s="2"/>
    </row>
    <row r="26" spans="1:11" x14ac:dyDescent="0.25">
      <c r="A26" s="2"/>
      <c r="B26" s="66" t="s">
        <v>16</v>
      </c>
      <c r="C26" s="67"/>
      <c r="D26" s="68"/>
      <c r="E26" s="31" t="s">
        <v>101</v>
      </c>
      <c r="F26" s="8" t="s">
        <v>4</v>
      </c>
      <c r="G26" s="32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68873110.807888821</v>
      </c>
      <c r="F27" s="29" t="s">
        <v>4</v>
      </c>
      <c r="G27" s="37">
        <f>SUM(G10:G26)</f>
        <v>64333662.648143046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66" t="s">
        <v>167</v>
      </c>
      <c r="C30" s="67"/>
      <c r="D30" s="68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66" t="s">
        <v>168</v>
      </c>
      <c r="C31" s="67"/>
      <c r="D31" s="68"/>
      <c r="E31" s="38">
        <v>1.4041951237718702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66" t="s">
        <v>36</v>
      </c>
      <c r="C32" s="67"/>
      <c r="D32" s="68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66" t="s">
        <v>169</v>
      </c>
      <c r="C33" s="67"/>
      <c r="D33" s="68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96</v>
      </c>
      <c r="C3" s="81"/>
      <c r="D3" s="81"/>
      <c r="E3" s="81"/>
      <c r="F3" s="81"/>
      <c r="G3" s="81"/>
      <c r="H3" s="81"/>
      <c r="I3" s="2"/>
    </row>
    <row r="4" spans="1:9" ht="29.2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97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72</v>
      </c>
      <c r="C9" s="67"/>
      <c r="D9" s="67"/>
      <c r="E9" s="67"/>
      <c r="F9" s="68"/>
      <c r="G9" s="9">
        <v>14730033.953515088</v>
      </c>
      <c r="H9" s="17" t="s">
        <v>4</v>
      </c>
      <c r="I9" s="2"/>
    </row>
    <row r="10" spans="1:9" x14ac:dyDescent="0.25">
      <c r="A10" s="2"/>
      <c r="B10" s="74" t="s">
        <v>179</v>
      </c>
      <c r="C10" s="67"/>
      <c r="D10" s="67"/>
      <c r="E10" s="67"/>
      <c r="F10" s="68"/>
      <c r="G10" s="9">
        <v>1235280.2765729339</v>
      </c>
      <c r="H10" s="17" t="s">
        <v>4</v>
      </c>
      <c r="I10" s="2"/>
    </row>
    <row r="11" spans="1:9" x14ac:dyDescent="0.25">
      <c r="A11" s="2"/>
      <c r="B11" s="66" t="s">
        <v>73</v>
      </c>
      <c r="C11" s="67"/>
      <c r="D11" s="67"/>
      <c r="E11" s="67"/>
      <c r="F11" s="68"/>
      <c r="G11" s="9">
        <v>31573038.676167183</v>
      </c>
      <c r="H11" s="17" t="s">
        <v>4</v>
      </c>
      <c r="I11" s="2"/>
    </row>
    <row r="12" spans="1:9" x14ac:dyDescent="0.25">
      <c r="A12" s="2"/>
      <c r="B12" s="66" t="s">
        <v>90</v>
      </c>
      <c r="C12" s="67"/>
      <c r="D12" s="67"/>
      <c r="E12" s="67"/>
      <c r="F12" s="68"/>
      <c r="G12" s="9">
        <v>20337525.96135442</v>
      </c>
      <c r="H12" s="17" t="s">
        <v>4</v>
      </c>
      <c r="I12" s="2"/>
    </row>
    <row r="13" spans="1:9" ht="17.25" customHeight="1" x14ac:dyDescent="0.25">
      <c r="A13" s="2"/>
      <c r="B13" s="75" t="s">
        <v>93</v>
      </c>
      <c r="C13" s="76"/>
      <c r="D13" s="76"/>
      <c r="E13" s="76"/>
      <c r="F13" s="77"/>
      <c r="G13" s="15">
        <f>SUM($G$9,$G$11:$G$12)</f>
        <v>66640598.591036692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74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75</v>
      </c>
      <c r="C8" s="79"/>
      <c r="D8" s="79"/>
      <c r="E8" s="79"/>
      <c r="F8" s="79"/>
      <c r="G8" s="79"/>
      <c r="H8" s="80"/>
      <c r="I8" s="2"/>
    </row>
    <row r="9" spans="1:9" ht="51.75" customHeight="1" x14ac:dyDescent="0.25">
      <c r="A9" s="2"/>
      <c r="B9" s="71" t="s">
        <v>77</v>
      </c>
      <c r="C9" s="72"/>
      <c r="D9" s="73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66" t="s">
        <v>152</v>
      </c>
      <c r="C10" s="67"/>
      <c r="D10" s="67"/>
      <c r="E10" s="93">
        <v>0</v>
      </c>
      <c r="F10" s="17" t="s">
        <v>4</v>
      </c>
      <c r="G10" s="9">
        <v>0</v>
      </c>
      <c r="H10" s="17" t="s">
        <v>4</v>
      </c>
      <c r="I10" s="2"/>
    </row>
    <row r="11" spans="1:9" x14ac:dyDescent="0.25">
      <c r="A11" s="2"/>
      <c r="B11" s="66" t="s">
        <v>153</v>
      </c>
      <c r="C11" s="67"/>
      <c r="D11" s="67"/>
      <c r="E11" s="93">
        <v>71099.790200000003</v>
      </c>
      <c r="F11" s="17" t="s">
        <v>4</v>
      </c>
      <c r="G11" s="9">
        <v>89938</v>
      </c>
      <c r="H11" s="17" t="s">
        <v>4</v>
      </c>
      <c r="I11" s="2"/>
    </row>
    <row r="12" spans="1:9" x14ac:dyDescent="0.25">
      <c r="A12" s="2"/>
      <c r="B12" s="66" t="s">
        <v>154</v>
      </c>
      <c r="C12" s="67"/>
      <c r="D12" s="67"/>
      <c r="E12" s="93">
        <v>0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66" t="s">
        <v>155</v>
      </c>
      <c r="C13" s="67"/>
      <c r="D13" s="67"/>
      <c r="E13" s="93">
        <v>32399.4126</v>
      </c>
      <c r="F13" s="17" t="s">
        <v>4</v>
      </c>
      <c r="G13" s="9">
        <v>72898</v>
      </c>
      <c r="H13" s="17" t="s">
        <v>4</v>
      </c>
      <c r="I13" s="2"/>
    </row>
    <row r="14" spans="1:9" x14ac:dyDescent="0.25">
      <c r="A14" s="2"/>
      <c r="B14" s="66" t="s">
        <v>156</v>
      </c>
      <c r="C14" s="67"/>
      <c r="D14" s="67"/>
      <c r="E14" s="93">
        <v>19978979.281799998</v>
      </c>
      <c r="F14" s="17" t="s">
        <v>4</v>
      </c>
      <c r="G14" s="9">
        <v>23989720</v>
      </c>
      <c r="H14" s="17" t="s">
        <v>4</v>
      </c>
      <c r="I14" s="2"/>
    </row>
    <row r="15" spans="1:9" x14ac:dyDescent="0.25">
      <c r="A15" s="2"/>
      <c r="B15" s="66" t="s">
        <v>157</v>
      </c>
      <c r="C15" s="67"/>
      <c r="D15" s="67"/>
      <c r="E15" s="93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66" t="s">
        <v>158</v>
      </c>
      <c r="C16" s="67"/>
      <c r="D16" s="67"/>
      <c r="E16" s="93">
        <v>0</v>
      </c>
      <c r="F16" s="17" t="s">
        <v>4</v>
      </c>
      <c r="G16" s="9">
        <v>0</v>
      </c>
      <c r="H16" s="17" t="s">
        <v>4</v>
      </c>
      <c r="I16" s="2"/>
    </row>
    <row r="17" spans="1:9" x14ac:dyDescent="0.25">
      <c r="A17" s="2"/>
      <c r="B17" s="66" t="s">
        <v>159</v>
      </c>
      <c r="C17" s="67"/>
      <c r="D17" s="67"/>
      <c r="E17" s="93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78" t="s">
        <v>86</v>
      </c>
      <c r="C18" s="79"/>
      <c r="D18" s="79"/>
      <c r="E18" s="79"/>
      <c r="F18" s="80"/>
      <c r="G18" s="15">
        <f>SUM(G10:G17)-SUM(E10:E17)</f>
        <v>4070077.5154000036</v>
      </c>
      <c r="H18" s="16" t="s">
        <v>4</v>
      </c>
      <c r="I18" s="2"/>
    </row>
    <row r="19" spans="1:9" x14ac:dyDescent="0.25">
      <c r="A19" s="2"/>
      <c r="B19" s="78" t="s">
        <v>87</v>
      </c>
      <c r="C19" s="79"/>
      <c r="D19" s="79"/>
      <c r="E19" s="79"/>
      <c r="F19" s="80"/>
      <c r="G19" s="15">
        <f>G18*(1+'Fane 2. Overblik ØR18-19'!E30/100)</f>
        <v>4141303.8719195039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45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38</v>
      </c>
      <c r="C9" s="67"/>
      <c r="D9" s="67"/>
      <c r="E9" s="67"/>
      <c r="F9" s="68"/>
      <c r="G9" s="9">
        <v>-3374547</v>
      </c>
      <c r="H9" s="17" t="s">
        <v>4</v>
      </c>
      <c r="I9" s="2"/>
    </row>
    <row r="10" spans="1:9" x14ac:dyDescent="0.25">
      <c r="A10" s="2"/>
      <c r="B10" s="66" t="s">
        <v>81</v>
      </c>
      <c r="C10" s="67"/>
      <c r="D10" s="67"/>
      <c r="E10" s="67"/>
      <c r="F10" s="68"/>
      <c r="G10" s="9">
        <v>-3374547.3333333335</v>
      </c>
      <c r="H10" s="17" t="s">
        <v>4</v>
      </c>
      <c r="I10" s="2"/>
    </row>
    <row r="11" spans="1:9" x14ac:dyDescent="0.25">
      <c r="A11" s="2"/>
      <c r="B11" s="82" t="s">
        <v>41</v>
      </c>
      <c r="C11" s="83"/>
      <c r="D11" s="83"/>
      <c r="E11" s="83"/>
      <c r="F11" s="84"/>
      <c r="G11" s="39">
        <f>G9-G10</f>
        <v>0.33333333348855376</v>
      </c>
      <c r="H11" s="21" t="s">
        <v>4</v>
      </c>
      <c r="I11" s="2"/>
    </row>
    <row r="12" spans="1:9" x14ac:dyDescent="0.25">
      <c r="A12" s="2"/>
      <c r="B12" s="66" t="s">
        <v>39</v>
      </c>
      <c r="C12" s="67"/>
      <c r="D12" s="67"/>
      <c r="E12" s="67"/>
      <c r="F12" s="68"/>
      <c r="G12" s="9">
        <v>0</v>
      </c>
      <c r="H12" s="17" t="s">
        <v>82</v>
      </c>
      <c r="I12" s="2"/>
    </row>
    <row r="13" spans="1:9" x14ac:dyDescent="0.25">
      <c r="A13" s="2"/>
      <c r="B13" s="78" t="s">
        <v>37</v>
      </c>
      <c r="C13" s="79"/>
      <c r="D13" s="79"/>
      <c r="E13" s="79"/>
      <c r="F13" s="80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112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53</v>
      </c>
      <c r="C8" s="79"/>
      <c r="D8" s="79"/>
      <c r="E8" s="79"/>
      <c r="F8" s="79"/>
      <c r="G8" s="80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85" t="s">
        <v>3</v>
      </c>
      <c r="G9" s="85"/>
      <c r="H9" s="2"/>
    </row>
    <row r="10" spans="1:8" x14ac:dyDescent="0.25">
      <c r="A10" s="2"/>
      <c r="B10" s="94" t="s">
        <v>118</v>
      </c>
      <c r="C10" s="22">
        <v>2016</v>
      </c>
      <c r="D10" s="22">
        <v>10</v>
      </c>
      <c r="E10" s="9">
        <v>13439.64</v>
      </c>
      <c r="F10" s="9">
        <f>E10/D10</f>
        <v>1343.9639999999999</v>
      </c>
      <c r="G10" s="17" t="s">
        <v>4</v>
      </c>
      <c r="H10" s="2"/>
    </row>
    <row r="11" spans="1:8" x14ac:dyDescent="0.25">
      <c r="A11" s="2"/>
      <c r="B11" s="94" t="s">
        <v>119</v>
      </c>
      <c r="C11" s="22">
        <v>2016</v>
      </c>
      <c r="D11" s="22">
        <v>8</v>
      </c>
      <c r="E11" s="9">
        <v>245137</v>
      </c>
      <c r="F11" s="9">
        <f t="shared" ref="F11:F51" si="0">E11/D11</f>
        <v>30642.125</v>
      </c>
      <c r="G11" s="17" t="s">
        <v>4</v>
      </c>
      <c r="H11" s="2"/>
    </row>
    <row r="12" spans="1:8" ht="26.25" x14ac:dyDescent="0.25">
      <c r="A12" s="2"/>
      <c r="B12" s="94" t="s">
        <v>120</v>
      </c>
      <c r="C12" s="22">
        <v>2016</v>
      </c>
      <c r="D12" s="22">
        <v>50</v>
      </c>
      <c r="E12" s="9">
        <v>109564.26</v>
      </c>
      <c r="F12" s="9">
        <f t="shared" si="0"/>
        <v>2191.2851999999998</v>
      </c>
      <c r="G12" s="17" t="s">
        <v>4</v>
      </c>
      <c r="H12" s="2"/>
    </row>
    <row r="13" spans="1:8" ht="26.25" x14ac:dyDescent="0.25">
      <c r="A13" s="2"/>
      <c r="B13" s="94" t="s">
        <v>121</v>
      </c>
      <c r="C13" s="22">
        <v>2016</v>
      </c>
      <c r="D13" s="22">
        <v>15</v>
      </c>
      <c r="E13" s="9">
        <v>65399.199999999997</v>
      </c>
      <c r="F13" s="9">
        <f t="shared" si="0"/>
        <v>4359.9466666666667</v>
      </c>
      <c r="G13" s="17" t="s">
        <v>4</v>
      </c>
      <c r="H13" s="2"/>
    </row>
    <row r="14" spans="1:8" x14ac:dyDescent="0.25">
      <c r="A14" s="2"/>
      <c r="B14" s="94" t="s">
        <v>122</v>
      </c>
      <c r="C14" s="22">
        <v>2016</v>
      </c>
      <c r="D14" s="22">
        <v>10</v>
      </c>
      <c r="E14" s="9">
        <v>119927.97</v>
      </c>
      <c r="F14" s="9">
        <f t="shared" si="0"/>
        <v>11992.797</v>
      </c>
      <c r="G14" s="17" t="s">
        <v>4</v>
      </c>
      <c r="H14" s="2"/>
    </row>
    <row r="15" spans="1:8" x14ac:dyDescent="0.25">
      <c r="A15" s="2"/>
      <c r="B15" s="94" t="s">
        <v>123</v>
      </c>
      <c r="C15" s="22">
        <v>2016</v>
      </c>
      <c r="D15" s="22">
        <v>5</v>
      </c>
      <c r="E15" s="9">
        <v>345153.72</v>
      </c>
      <c r="F15" s="9">
        <f t="shared" si="0"/>
        <v>69030.743999999992</v>
      </c>
      <c r="G15" s="17" t="s">
        <v>4</v>
      </c>
      <c r="H15" s="2"/>
    </row>
    <row r="16" spans="1:8" x14ac:dyDescent="0.25">
      <c r="A16" s="2"/>
      <c r="B16" s="94" t="s">
        <v>124</v>
      </c>
      <c r="C16" s="22">
        <v>2016</v>
      </c>
      <c r="D16" s="22">
        <v>25</v>
      </c>
      <c r="E16" s="9">
        <v>3293.75</v>
      </c>
      <c r="F16" s="9">
        <f t="shared" si="0"/>
        <v>131.75</v>
      </c>
      <c r="G16" s="17" t="s">
        <v>4</v>
      </c>
      <c r="H16" s="2"/>
    </row>
    <row r="17" spans="1:8" x14ac:dyDescent="0.25">
      <c r="A17" s="2"/>
      <c r="B17" s="94" t="s">
        <v>125</v>
      </c>
      <c r="C17" s="22">
        <v>2016</v>
      </c>
      <c r="D17" s="22">
        <v>75</v>
      </c>
      <c r="E17" s="9">
        <v>107874.97</v>
      </c>
      <c r="F17" s="9">
        <f t="shared" si="0"/>
        <v>1438.3329333333334</v>
      </c>
      <c r="G17" s="17" t="s">
        <v>4</v>
      </c>
      <c r="H17" s="2"/>
    </row>
    <row r="18" spans="1:8" ht="26.25" x14ac:dyDescent="0.25">
      <c r="A18" s="2"/>
      <c r="B18" s="94" t="s">
        <v>126</v>
      </c>
      <c r="C18" s="22">
        <v>2016</v>
      </c>
      <c r="D18" s="22">
        <v>75</v>
      </c>
      <c r="E18" s="9">
        <v>42936.29</v>
      </c>
      <c r="F18" s="9">
        <f t="shared" si="0"/>
        <v>572.4838666666667</v>
      </c>
      <c r="G18" s="17" t="s">
        <v>4</v>
      </c>
      <c r="H18" s="2"/>
    </row>
    <row r="19" spans="1:8" x14ac:dyDescent="0.25">
      <c r="A19" s="2"/>
      <c r="B19" s="94" t="s">
        <v>127</v>
      </c>
      <c r="C19" s="22">
        <v>2016</v>
      </c>
      <c r="D19" s="22">
        <v>50</v>
      </c>
      <c r="E19" s="9">
        <v>5704.75</v>
      </c>
      <c r="F19" s="9">
        <f t="shared" si="0"/>
        <v>114.095</v>
      </c>
      <c r="G19" s="17" t="s">
        <v>4</v>
      </c>
      <c r="H19" s="2"/>
    </row>
    <row r="20" spans="1:8" x14ac:dyDescent="0.25">
      <c r="A20" s="2"/>
      <c r="B20" s="94" t="s">
        <v>128</v>
      </c>
      <c r="C20" s="22">
        <v>2016</v>
      </c>
      <c r="D20" s="22">
        <v>75</v>
      </c>
      <c r="E20" s="9">
        <v>593441.93000000005</v>
      </c>
      <c r="F20" s="9">
        <f t="shared" si="0"/>
        <v>7912.5590666666676</v>
      </c>
      <c r="G20" s="17" t="s">
        <v>4</v>
      </c>
      <c r="H20" s="2"/>
    </row>
    <row r="21" spans="1:8" x14ac:dyDescent="0.25">
      <c r="A21" s="2"/>
      <c r="B21" s="94" t="s">
        <v>129</v>
      </c>
      <c r="C21" s="22">
        <v>2016</v>
      </c>
      <c r="D21" s="22">
        <v>50</v>
      </c>
      <c r="E21" s="9">
        <v>320360.93</v>
      </c>
      <c r="F21" s="9">
        <f t="shared" si="0"/>
        <v>6407.2186000000002</v>
      </c>
      <c r="G21" s="17" t="s">
        <v>4</v>
      </c>
      <c r="H21" s="2"/>
    </row>
    <row r="22" spans="1:8" x14ac:dyDescent="0.25">
      <c r="A22" s="2"/>
      <c r="B22" s="94" t="s">
        <v>130</v>
      </c>
      <c r="C22" s="22">
        <v>2016</v>
      </c>
      <c r="D22" s="22">
        <v>75</v>
      </c>
      <c r="E22" s="9">
        <v>604125.46</v>
      </c>
      <c r="F22" s="9">
        <f t="shared" si="0"/>
        <v>8055.0061333333324</v>
      </c>
      <c r="G22" s="17" t="s">
        <v>4</v>
      </c>
      <c r="H22" s="2"/>
    </row>
    <row r="23" spans="1:8" x14ac:dyDescent="0.25">
      <c r="A23" s="2"/>
      <c r="B23" s="94" t="s">
        <v>131</v>
      </c>
      <c r="C23" s="22">
        <v>2016</v>
      </c>
      <c r="D23" s="22">
        <v>75</v>
      </c>
      <c r="E23" s="9">
        <v>4933517.18</v>
      </c>
      <c r="F23" s="9">
        <f t="shared" si="0"/>
        <v>65780.229066666667</v>
      </c>
      <c r="G23" s="17" t="s">
        <v>4</v>
      </c>
      <c r="H23" s="2"/>
    </row>
    <row r="24" spans="1:8" x14ac:dyDescent="0.25">
      <c r="A24" s="2"/>
      <c r="B24" s="94" t="s">
        <v>132</v>
      </c>
      <c r="C24" s="22">
        <v>2016</v>
      </c>
      <c r="D24" s="22">
        <v>75</v>
      </c>
      <c r="E24" s="9">
        <v>1917635.63</v>
      </c>
      <c r="F24" s="9">
        <f t="shared" si="0"/>
        <v>25568.475066666666</v>
      </c>
      <c r="G24" s="17" t="s">
        <v>4</v>
      </c>
      <c r="H24" s="2"/>
    </row>
    <row r="25" spans="1:8" x14ac:dyDescent="0.25">
      <c r="A25" s="2"/>
      <c r="B25" s="94" t="s">
        <v>133</v>
      </c>
      <c r="C25" s="22">
        <v>2016</v>
      </c>
      <c r="D25" s="22">
        <v>75</v>
      </c>
      <c r="E25" s="9">
        <v>1016880.87</v>
      </c>
      <c r="F25" s="9">
        <f t="shared" si="0"/>
        <v>13558.411599999999</v>
      </c>
      <c r="G25" s="17" t="s">
        <v>4</v>
      </c>
      <c r="H25" s="2"/>
    </row>
    <row r="26" spans="1:8" x14ac:dyDescent="0.25">
      <c r="A26" s="2"/>
      <c r="B26" s="94" t="s">
        <v>134</v>
      </c>
      <c r="C26" s="22">
        <v>2016</v>
      </c>
      <c r="D26" s="22">
        <v>15</v>
      </c>
      <c r="E26" s="9">
        <v>517312.1</v>
      </c>
      <c r="F26" s="9">
        <f t="shared" si="0"/>
        <v>34487.473333333335</v>
      </c>
      <c r="G26" s="17" t="s">
        <v>4</v>
      </c>
      <c r="H26" s="2"/>
    </row>
    <row r="27" spans="1:8" x14ac:dyDescent="0.25">
      <c r="A27" s="2"/>
      <c r="B27" s="94" t="s">
        <v>131</v>
      </c>
      <c r="C27" s="22">
        <v>2016</v>
      </c>
      <c r="D27" s="22">
        <v>75</v>
      </c>
      <c r="E27" s="9">
        <v>3661816.09</v>
      </c>
      <c r="F27" s="9">
        <f t="shared" si="0"/>
        <v>48824.214533333332</v>
      </c>
      <c r="G27" s="17" t="s">
        <v>4</v>
      </c>
      <c r="H27" s="2"/>
    </row>
    <row r="28" spans="1:8" x14ac:dyDescent="0.25">
      <c r="A28" s="2"/>
      <c r="B28" s="94" t="s">
        <v>135</v>
      </c>
      <c r="C28" s="22">
        <v>2016</v>
      </c>
      <c r="D28" s="22">
        <v>10</v>
      </c>
      <c r="E28" s="9">
        <v>55928.59</v>
      </c>
      <c r="F28" s="9">
        <f t="shared" si="0"/>
        <v>5592.8589999999995</v>
      </c>
      <c r="G28" s="17" t="s">
        <v>4</v>
      </c>
      <c r="H28" s="2"/>
    </row>
    <row r="29" spans="1:8" x14ac:dyDescent="0.25">
      <c r="A29" s="2"/>
      <c r="B29" s="94" t="s">
        <v>136</v>
      </c>
      <c r="C29" s="22">
        <v>2016</v>
      </c>
      <c r="D29" s="22">
        <v>25</v>
      </c>
      <c r="E29" s="9">
        <v>29786.55</v>
      </c>
      <c r="F29" s="9">
        <f t="shared" si="0"/>
        <v>1191.462</v>
      </c>
      <c r="G29" s="17" t="s">
        <v>4</v>
      </c>
      <c r="H29" s="2"/>
    </row>
    <row r="30" spans="1:8" x14ac:dyDescent="0.25">
      <c r="A30" s="2"/>
      <c r="B30" s="94" t="s">
        <v>137</v>
      </c>
      <c r="C30" s="22">
        <v>2016</v>
      </c>
      <c r="D30" s="22">
        <v>10</v>
      </c>
      <c r="E30" s="9">
        <v>89359.65</v>
      </c>
      <c r="F30" s="9">
        <f t="shared" si="0"/>
        <v>8935.9650000000001</v>
      </c>
      <c r="G30" s="17" t="s">
        <v>4</v>
      </c>
      <c r="H30" s="2"/>
    </row>
    <row r="31" spans="1:8" x14ac:dyDescent="0.25">
      <c r="A31" s="2"/>
      <c r="B31" s="94" t="s">
        <v>138</v>
      </c>
      <c r="C31" s="22">
        <v>2016</v>
      </c>
      <c r="D31" s="22">
        <v>25</v>
      </c>
      <c r="E31" s="9">
        <v>29786.55</v>
      </c>
      <c r="F31" s="9">
        <f t="shared" si="0"/>
        <v>1191.462</v>
      </c>
      <c r="G31" s="17" t="s">
        <v>4</v>
      </c>
      <c r="H31" s="2"/>
    </row>
    <row r="32" spans="1:8" x14ac:dyDescent="0.25">
      <c r="A32" s="2"/>
      <c r="B32" s="94" t="s">
        <v>139</v>
      </c>
      <c r="C32" s="22">
        <v>2016</v>
      </c>
      <c r="D32" s="22">
        <v>75</v>
      </c>
      <c r="E32" s="9">
        <v>498587.98</v>
      </c>
      <c r="F32" s="9">
        <f t="shared" si="0"/>
        <v>6647.8397333333332</v>
      </c>
      <c r="G32" s="17" t="s">
        <v>4</v>
      </c>
      <c r="H32" s="2"/>
    </row>
    <row r="33" spans="1:8" x14ac:dyDescent="0.25">
      <c r="A33" s="2"/>
      <c r="B33" s="94" t="s">
        <v>140</v>
      </c>
      <c r="C33" s="22">
        <v>2016</v>
      </c>
      <c r="D33" s="22">
        <v>75</v>
      </c>
      <c r="E33" s="9">
        <v>307811.25</v>
      </c>
      <c r="F33" s="9">
        <f t="shared" si="0"/>
        <v>4104.1499999999996</v>
      </c>
      <c r="G33" s="17" t="s">
        <v>4</v>
      </c>
      <c r="H33" s="2"/>
    </row>
    <row r="34" spans="1:8" x14ac:dyDescent="0.25">
      <c r="A34" s="2"/>
      <c r="B34" s="94" t="s">
        <v>141</v>
      </c>
      <c r="C34" s="22">
        <v>2016</v>
      </c>
      <c r="D34" s="22">
        <v>75</v>
      </c>
      <c r="E34" s="9">
        <v>135320.45000000001</v>
      </c>
      <c r="F34" s="9">
        <f t="shared" si="0"/>
        <v>1804.2726666666667</v>
      </c>
      <c r="G34" s="17" t="s">
        <v>4</v>
      </c>
      <c r="H34" s="2"/>
    </row>
    <row r="35" spans="1:8" x14ac:dyDescent="0.25">
      <c r="A35" s="2"/>
      <c r="B35" s="94" t="s">
        <v>142</v>
      </c>
      <c r="C35" s="22">
        <v>2016</v>
      </c>
      <c r="D35" s="22">
        <v>75</v>
      </c>
      <c r="E35" s="9">
        <v>172659.03</v>
      </c>
      <c r="F35" s="9">
        <f t="shared" si="0"/>
        <v>2302.1203999999998</v>
      </c>
      <c r="G35" s="17" t="s">
        <v>4</v>
      </c>
      <c r="H35" s="2"/>
    </row>
    <row r="36" spans="1:8" ht="26.25" x14ac:dyDescent="0.25">
      <c r="A36" s="2"/>
      <c r="B36" s="94" t="s">
        <v>126</v>
      </c>
      <c r="C36" s="22">
        <v>2016</v>
      </c>
      <c r="D36" s="22">
        <v>75</v>
      </c>
      <c r="E36" s="9">
        <v>3349.27</v>
      </c>
      <c r="F36" s="9">
        <f t="shared" si="0"/>
        <v>44.656933333333335</v>
      </c>
      <c r="G36" s="17" t="s">
        <v>4</v>
      </c>
      <c r="H36" s="2"/>
    </row>
    <row r="37" spans="1:8" ht="26.25" x14ac:dyDescent="0.25">
      <c r="A37" s="2"/>
      <c r="B37" s="94" t="s">
        <v>143</v>
      </c>
      <c r="C37" s="22">
        <v>2016</v>
      </c>
      <c r="D37" s="22">
        <v>100</v>
      </c>
      <c r="E37" s="9">
        <v>9614.19</v>
      </c>
      <c r="F37" s="9">
        <f t="shared" si="0"/>
        <v>96.141900000000007</v>
      </c>
      <c r="G37" s="17" t="s">
        <v>4</v>
      </c>
      <c r="H37" s="2"/>
    </row>
    <row r="38" spans="1:8" ht="26.25" x14ac:dyDescent="0.25">
      <c r="A38" s="2"/>
      <c r="B38" s="94" t="s">
        <v>144</v>
      </c>
      <c r="C38" s="22">
        <v>2016</v>
      </c>
      <c r="D38" s="22">
        <v>25</v>
      </c>
      <c r="E38" s="9">
        <v>86058.68</v>
      </c>
      <c r="F38" s="9">
        <f t="shared" si="0"/>
        <v>3442.3471999999997</v>
      </c>
      <c r="G38" s="17" t="s">
        <v>4</v>
      </c>
      <c r="H38" s="2"/>
    </row>
    <row r="39" spans="1:8" x14ac:dyDescent="0.25">
      <c r="A39" s="2"/>
      <c r="B39" s="94" t="s">
        <v>145</v>
      </c>
      <c r="C39" s="22">
        <v>2016</v>
      </c>
      <c r="D39" s="22">
        <v>15</v>
      </c>
      <c r="E39" s="9">
        <v>51635.21</v>
      </c>
      <c r="F39" s="9">
        <f t="shared" si="0"/>
        <v>3442.3473333333332</v>
      </c>
      <c r="G39" s="17" t="s">
        <v>4</v>
      </c>
      <c r="H39" s="2"/>
    </row>
    <row r="40" spans="1:8" ht="26.25" x14ac:dyDescent="0.25">
      <c r="A40" s="2"/>
      <c r="B40" s="94" t="s">
        <v>146</v>
      </c>
      <c r="C40" s="22">
        <v>2016</v>
      </c>
      <c r="D40" s="22">
        <v>50</v>
      </c>
      <c r="E40" s="9">
        <v>129088.02</v>
      </c>
      <c r="F40" s="9">
        <f t="shared" si="0"/>
        <v>2581.7604000000001</v>
      </c>
      <c r="G40" s="17" t="s">
        <v>4</v>
      </c>
      <c r="H40" s="2"/>
    </row>
    <row r="41" spans="1:8" ht="26.25" x14ac:dyDescent="0.25">
      <c r="A41" s="2"/>
      <c r="B41" s="94" t="s">
        <v>147</v>
      </c>
      <c r="C41" s="22">
        <v>2016</v>
      </c>
      <c r="D41" s="22">
        <v>25</v>
      </c>
      <c r="E41" s="9">
        <v>51635.21</v>
      </c>
      <c r="F41" s="9">
        <f t="shared" si="0"/>
        <v>2065.4083999999998</v>
      </c>
      <c r="G41" s="17" t="s">
        <v>4</v>
      </c>
      <c r="H41" s="2"/>
    </row>
    <row r="42" spans="1:8" x14ac:dyDescent="0.25">
      <c r="A42" s="2"/>
      <c r="B42" s="94" t="s">
        <v>148</v>
      </c>
      <c r="C42" s="22">
        <v>2016</v>
      </c>
      <c r="D42" s="22">
        <v>50</v>
      </c>
      <c r="E42" s="9">
        <v>70223.88</v>
      </c>
      <c r="F42" s="9">
        <f t="shared" si="0"/>
        <v>1404.4776000000002</v>
      </c>
      <c r="G42" s="17" t="s">
        <v>4</v>
      </c>
      <c r="H42" s="2"/>
    </row>
    <row r="43" spans="1:8" x14ac:dyDescent="0.25">
      <c r="A43" s="2"/>
      <c r="B43" s="94" t="s">
        <v>137</v>
      </c>
      <c r="C43" s="22">
        <v>2016</v>
      </c>
      <c r="D43" s="22">
        <v>10</v>
      </c>
      <c r="E43" s="9">
        <v>280081.67</v>
      </c>
      <c r="F43" s="9">
        <f t="shared" si="0"/>
        <v>28008.166999999998</v>
      </c>
      <c r="G43" s="17" t="s">
        <v>4</v>
      </c>
      <c r="H43" s="2"/>
    </row>
    <row r="44" spans="1:8" x14ac:dyDescent="0.25">
      <c r="A44" s="2"/>
      <c r="B44" s="94" t="s">
        <v>139</v>
      </c>
      <c r="C44" s="22">
        <v>2016</v>
      </c>
      <c r="D44" s="22">
        <v>75</v>
      </c>
      <c r="E44" s="9">
        <v>200166.7</v>
      </c>
      <c r="F44" s="9">
        <f t="shared" si="0"/>
        <v>2668.8893333333335</v>
      </c>
      <c r="G44" s="17" t="s">
        <v>4</v>
      </c>
      <c r="H44" s="2"/>
    </row>
    <row r="45" spans="1:8" x14ac:dyDescent="0.25">
      <c r="A45" s="2"/>
      <c r="B45" s="94" t="s">
        <v>140</v>
      </c>
      <c r="C45" s="22">
        <v>2016</v>
      </c>
      <c r="D45" s="22">
        <v>75</v>
      </c>
      <c r="E45" s="9">
        <v>191660</v>
      </c>
      <c r="F45" s="9">
        <f t="shared" si="0"/>
        <v>2555.4666666666667</v>
      </c>
      <c r="G45" s="17" t="s">
        <v>4</v>
      </c>
      <c r="H45" s="2"/>
    </row>
    <row r="46" spans="1:8" x14ac:dyDescent="0.25">
      <c r="A46" s="2"/>
      <c r="B46" s="94" t="s">
        <v>141</v>
      </c>
      <c r="C46" s="22">
        <v>2016</v>
      </c>
      <c r="D46" s="22">
        <v>75</v>
      </c>
      <c r="E46" s="9">
        <v>57547.83</v>
      </c>
      <c r="F46" s="9">
        <f t="shared" si="0"/>
        <v>767.30439999999999</v>
      </c>
      <c r="G46" s="17" t="s">
        <v>4</v>
      </c>
      <c r="H46" s="2"/>
    </row>
    <row r="47" spans="1:8" x14ac:dyDescent="0.25">
      <c r="A47" s="2"/>
      <c r="B47" s="94" t="s">
        <v>119</v>
      </c>
      <c r="C47" s="22">
        <v>2016</v>
      </c>
      <c r="D47" s="22">
        <v>8</v>
      </c>
      <c r="E47" s="9">
        <v>602125</v>
      </c>
      <c r="F47" s="9">
        <f t="shared" si="0"/>
        <v>75265.625</v>
      </c>
      <c r="G47" s="17" t="s">
        <v>4</v>
      </c>
      <c r="H47" s="2"/>
    </row>
    <row r="48" spans="1:8" x14ac:dyDescent="0.25">
      <c r="A48" s="2"/>
      <c r="B48" s="94" t="s">
        <v>118</v>
      </c>
      <c r="C48" s="22">
        <v>2016</v>
      </c>
      <c r="D48" s="22">
        <v>10</v>
      </c>
      <c r="E48" s="9">
        <v>1416688.54</v>
      </c>
      <c r="F48" s="9">
        <f t="shared" si="0"/>
        <v>141668.85399999999</v>
      </c>
      <c r="G48" s="17" t="s">
        <v>4</v>
      </c>
      <c r="H48" s="2"/>
    </row>
    <row r="49" spans="1:8" ht="26.25" x14ac:dyDescent="0.25">
      <c r="A49" s="2"/>
      <c r="B49" s="94" t="s">
        <v>149</v>
      </c>
      <c r="C49" s="22">
        <v>2016</v>
      </c>
      <c r="D49" s="22">
        <v>10</v>
      </c>
      <c r="E49" s="9">
        <v>1498608.46</v>
      </c>
      <c r="F49" s="9">
        <f t="shared" si="0"/>
        <v>149860.84599999999</v>
      </c>
      <c r="G49" s="17" t="s">
        <v>4</v>
      </c>
      <c r="H49" s="2"/>
    </row>
    <row r="50" spans="1:8" x14ac:dyDescent="0.25">
      <c r="A50" s="2"/>
      <c r="B50" s="94" t="s">
        <v>150</v>
      </c>
      <c r="C50" s="22">
        <v>2016</v>
      </c>
      <c r="D50" s="22">
        <v>75</v>
      </c>
      <c r="E50" s="9">
        <v>464908</v>
      </c>
      <c r="F50" s="9">
        <f t="shared" si="0"/>
        <v>6198.7733333333335</v>
      </c>
      <c r="G50" s="17" t="s">
        <v>4</v>
      </c>
      <c r="H50" s="2"/>
    </row>
    <row r="51" spans="1:8" ht="26.25" x14ac:dyDescent="0.25">
      <c r="A51" s="2"/>
      <c r="B51" s="94" t="s">
        <v>151</v>
      </c>
      <c r="C51" s="22">
        <v>2016</v>
      </c>
      <c r="D51" s="22">
        <v>75</v>
      </c>
      <c r="E51" s="9">
        <v>275278</v>
      </c>
      <c r="F51" s="9">
        <f t="shared" si="0"/>
        <v>3670.3733333333334</v>
      </c>
      <c r="G51" s="17" t="s">
        <v>4</v>
      </c>
      <c r="H51" s="2"/>
    </row>
    <row r="52" spans="1:8" x14ac:dyDescent="0.25">
      <c r="A52" s="2"/>
      <c r="B52" s="78" t="s">
        <v>54</v>
      </c>
      <c r="C52" s="79"/>
      <c r="D52" s="79"/>
      <c r="E52" s="80"/>
      <c r="F52" s="15">
        <f>SUM(F10:F51)</f>
        <v>787922.68070000003</v>
      </c>
      <c r="G52" s="16" t="s">
        <v>4</v>
      </c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</sheetData>
  <sheetProtection password="DFE9" sheet="1" objects="1" scenarios="1"/>
  <mergeCells count="4">
    <mergeCell ref="B52:E5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113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75" t="s">
        <v>170</v>
      </c>
      <c r="C8" s="76"/>
      <c r="D8" s="76"/>
      <c r="E8" s="76"/>
      <c r="F8" s="76"/>
      <c r="G8" s="76"/>
      <c r="H8" s="77"/>
      <c r="I8" s="2"/>
    </row>
    <row r="9" spans="1:9" x14ac:dyDescent="0.25">
      <c r="A9" s="2"/>
      <c r="B9" s="66" t="s">
        <v>55</v>
      </c>
      <c r="C9" s="67"/>
      <c r="D9" s="67"/>
      <c r="E9" s="67"/>
      <c r="F9" s="68"/>
      <c r="G9" s="9">
        <v>24393877</v>
      </c>
      <c r="H9" s="17" t="s">
        <v>4</v>
      </c>
      <c r="I9" s="2"/>
    </row>
    <row r="10" spans="1:9" x14ac:dyDescent="0.25">
      <c r="A10" s="2"/>
      <c r="B10" s="66" t="s">
        <v>56</v>
      </c>
      <c r="C10" s="67"/>
      <c r="D10" s="67"/>
      <c r="E10" s="67"/>
      <c r="F10" s="68"/>
      <c r="G10" s="9">
        <v>18706000</v>
      </c>
      <c r="H10" s="17" t="s">
        <v>4</v>
      </c>
      <c r="I10" s="2"/>
    </row>
    <row r="11" spans="1:9" x14ac:dyDescent="0.25">
      <c r="A11" s="2"/>
      <c r="B11" s="78" t="s">
        <v>171</v>
      </c>
      <c r="C11" s="79"/>
      <c r="D11" s="79"/>
      <c r="E11" s="79"/>
      <c r="F11" s="80"/>
      <c r="G11" s="15">
        <f>G9-G10</f>
        <v>5687877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75" t="s">
        <v>172</v>
      </c>
      <c r="C14" s="76"/>
      <c r="D14" s="76"/>
      <c r="E14" s="76"/>
      <c r="F14" s="76"/>
      <c r="G14" s="76"/>
      <c r="H14" s="77"/>
      <c r="I14" s="2"/>
    </row>
    <row r="15" spans="1:9" x14ac:dyDescent="0.25">
      <c r="A15" s="2"/>
      <c r="B15" s="66" t="s">
        <v>57</v>
      </c>
      <c r="C15" s="67"/>
      <c r="D15" s="67"/>
      <c r="E15" s="67"/>
      <c r="F15" s="68"/>
      <c r="G15" s="9">
        <v>2478446</v>
      </c>
      <c r="H15" s="17" t="s">
        <v>4</v>
      </c>
      <c r="I15" s="2"/>
    </row>
    <row r="16" spans="1:9" x14ac:dyDescent="0.25">
      <c r="A16" s="2"/>
      <c r="B16" s="66" t="s">
        <v>58</v>
      </c>
      <c r="C16" s="67"/>
      <c r="D16" s="67"/>
      <c r="E16" s="67"/>
      <c r="F16" s="68"/>
      <c r="G16" s="9">
        <v>3192660</v>
      </c>
      <c r="H16" s="17" t="s">
        <v>4</v>
      </c>
      <c r="I16" s="2"/>
    </row>
    <row r="17" spans="1:9" x14ac:dyDescent="0.25">
      <c r="A17" s="2"/>
      <c r="B17" s="78" t="s">
        <v>172</v>
      </c>
      <c r="C17" s="79"/>
      <c r="D17" s="79"/>
      <c r="E17" s="79"/>
      <c r="F17" s="80"/>
      <c r="G17" s="15">
        <f>G15-G16</f>
        <v>-714214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75" t="s">
        <v>173</v>
      </c>
      <c r="C20" s="76"/>
      <c r="D20" s="76"/>
      <c r="E20" s="76"/>
      <c r="F20" s="76"/>
      <c r="G20" s="76"/>
      <c r="H20" s="77"/>
      <c r="I20" s="2"/>
    </row>
    <row r="21" spans="1:9" x14ac:dyDescent="0.25">
      <c r="A21" s="2"/>
      <c r="B21" s="66" t="s">
        <v>59</v>
      </c>
      <c r="C21" s="67"/>
      <c r="D21" s="67"/>
      <c r="E21" s="67"/>
      <c r="F21" s="68"/>
      <c r="G21" s="9">
        <v>2105380</v>
      </c>
      <c r="H21" s="17" t="s">
        <v>4</v>
      </c>
      <c r="I21" s="2"/>
    </row>
    <row r="22" spans="1:9" x14ac:dyDescent="0.25">
      <c r="A22" s="2"/>
      <c r="B22" s="66" t="s">
        <v>60</v>
      </c>
      <c r="C22" s="67"/>
      <c r="D22" s="67"/>
      <c r="E22" s="67"/>
      <c r="F22" s="68"/>
      <c r="G22" s="9">
        <v>1475000</v>
      </c>
      <c r="H22" s="17" t="s">
        <v>4</v>
      </c>
      <c r="I22" s="2"/>
    </row>
    <row r="23" spans="1:9" x14ac:dyDescent="0.25">
      <c r="A23" s="2"/>
      <c r="B23" s="78" t="s">
        <v>173</v>
      </c>
      <c r="C23" s="79"/>
      <c r="D23" s="79"/>
      <c r="E23" s="79"/>
      <c r="F23" s="80"/>
      <c r="G23" s="15">
        <f>G21-G22</f>
        <v>630380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75" t="s">
        <v>61</v>
      </c>
      <c r="C26" s="76"/>
      <c r="D26" s="76"/>
      <c r="E26" s="76"/>
      <c r="F26" s="76"/>
      <c r="G26" s="76"/>
      <c r="H26" s="77"/>
      <c r="I26" s="2"/>
    </row>
    <row r="27" spans="1:9" x14ac:dyDescent="0.25">
      <c r="A27" s="2"/>
      <c r="B27" s="66" t="s">
        <v>62</v>
      </c>
      <c r="C27" s="67"/>
      <c r="D27" s="67"/>
      <c r="E27" s="67"/>
      <c r="F27" s="68"/>
      <c r="G27" s="9">
        <f>'Fane 6. Gen. inv. i 2016'!F52</f>
        <v>787922.68070000003</v>
      </c>
      <c r="H27" s="17" t="s">
        <v>4</v>
      </c>
      <c r="I27" s="2"/>
    </row>
    <row r="28" spans="1:9" x14ac:dyDescent="0.25">
      <c r="A28" s="2"/>
      <c r="B28" s="66" t="s">
        <v>63</v>
      </c>
      <c r="C28" s="67"/>
      <c r="D28" s="67"/>
      <c r="E28" s="67"/>
      <c r="F28" s="68"/>
      <c r="G28" s="9">
        <v>849166.66666666663</v>
      </c>
      <c r="H28" s="17" t="s">
        <v>4</v>
      </c>
      <c r="I28" s="2"/>
    </row>
    <row r="29" spans="1:9" x14ac:dyDescent="0.25">
      <c r="A29" s="2"/>
      <c r="B29" s="78" t="s">
        <v>61</v>
      </c>
      <c r="C29" s="79"/>
      <c r="D29" s="79"/>
      <c r="E29" s="79"/>
      <c r="F29" s="80"/>
      <c r="G29" s="15">
        <f>G27-G28</f>
        <v>-61243.985966666602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114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64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9" t="s">
        <v>65</v>
      </c>
      <c r="C9" s="90"/>
      <c r="D9" s="90"/>
      <c r="E9" s="90"/>
      <c r="F9" s="91"/>
      <c r="G9" s="12">
        <v>61998159.185891502</v>
      </c>
      <c r="H9" s="20" t="s">
        <v>4</v>
      </c>
      <c r="I9" s="2"/>
    </row>
    <row r="10" spans="1:9" x14ac:dyDescent="0.25">
      <c r="A10" s="2"/>
      <c r="B10" s="78" t="s">
        <v>66</v>
      </c>
      <c r="C10" s="79"/>
      <c r="D10" s="79"/>
      <c r="E10" s="79"/>
      <c r="F10" s="79"/>
      <c r="G10" s="79"/>
      <c r="H10" s="80"/>
      <c r="I10" s="2"/>
    </row>
    <row r="11" spans="1:9" x14ac:dyDescent="0.25">
      <c r="A11" s="2"/>
      <c r="B11" s="66" t="s">
        <v>17</v>
      </c>
      <c r="C11" s="67"/>
      <c r="D11" s="68"/>
      <c r="E11" s="9">
        <v>18103442</v>
      </c>
      <c r="F11" s="17" t="s">
        <v>4</v>
      </c>
      <c r="G11" s="14"/>
      <c r="H11" s="23"/>
      <c r="I11" s="2"/>
    </row>
    <row r="12" spans="1:9" x14ac:dyDescent="0.25">
      <c r="A12" s="2"/>
      <c r="B12" s="66" t="s">
        <v>67</v>
      </c>
      <c r="C12" s="67"/>
      <c r="D12" s="68"/>
      <c r="E12" s="9">
        <v>6753293</v>
      </c>
      <c r="F12" s="17" t="s">
        <v>4</v>
      </c>
      <c r="G12" s="10"/>
      <c r="H12" s="24"/>
      <c r="I12" s="2"/>
    </row>
    <row r="13" spans="1:9" x14ac:dyDescent="0.25">
      <c r="A13" s="2"/>
      <c r="B13" s="66" t="s">
        <v>68</v>
      </c>
      <c r="C13" s="67"/>
      <c r="D13" s="68"/>
      <c r="E13" s="9">
        <v>-730638</v>
      </c>
      <c r="F13" s="17" t="s">
        <v>4</v>
      </c>
      <c r="G13" s="10"/>
      <c r="H13" s="24"/>
      <c r="I13" s="2"/>
    </row>
    <row r="14" spans="1:9" x14ac:dyDescent="0.25">
      <c r="A14" s="2"/>
      <c r="B14" s="66" t="s">
        <v>69</v>
      </c>
      <c r="C14" s="67"/>
      <c r="D14" s="68"/>
      <c r="E14" s="9">
        <v>2006020.0499999998</v>
      </c>
      <c r="F14" s="17" t="s">
        <v>4</v>
      </c>
      <c r="G14" s="10"/>
      <c r="H14" s="24"/>
      <c r="I14" s="2"/>
    </row>
    <row r="15" spans="1:9" x14ac:dyDescent="0.25">
      <c r="A15" s="2"/>
      <c r="B15" s="89" t="s">
        <v>18</v>
      </c>
      <c r="C15" s="90"/>
      <c r="D15" s="91"/>
      <c r="E15" s="12">
        <f>SUM(E11:E14)</f>
        <v>26132117.050000001</v>
      </c>
      <c r="F15" s="20" t="s">
        <v>4</v>
      </c>
      <c r="G15" s="10"/>
      <c r="H15" s="24"/>
      <c r="I15" s="2"/>
    </row>
    <row r="16" spans="1:9" x14ac:dyDescent="0.25">
      <c r="A16" s="2"/>
      <c r="B16" s="66" t="s">
        <v>19</v>
      </c>
      <c r="C16" s="67"/>
      <c r="D16" s="68"/>
      <c r="E16" s="9">
        <v>6548204</v>
      </c>
      <c r="F16" s="17" t="s">
        <v>4</v>
      </c>
      <c r="G16" s="10"/>
      <c r="H16" s="24"/>
      <c r="I16" s="2"/>
    </row>
    <row r="17" spans="1:9" x14ac:dyDescent="0.25">
      <c r="A17" s="2"/>
      <c r="B17" s="66" t="s">
        <v>20</v>
      </c>
      <c r="C17" s="67"/>
      <c r="D17" s="68"/>
      <c r="E17" s="9">
        <v>58349</v>
      </c>
      <c r="F17" s="17" t="s">
        <v>4</v>
      </c>
      <c r="G17" s="10"/>
      <c r="H17" s="24"/>
      <c r="I17" s="2"/>
    </row>
    <row r="18" spans="1:9" x14ac:dyDescent="0.25">
      <c r="A18" s="2"/>
      <c r="B18" s="66" t="s">
        <v>21</v>
      </c>
      <c r="C18" s="67"/>
      <c r="D18" s="68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89" t="s">
        <v>22</v>
      </c>
      <c r="C19" s="90"/>
      <c r="D19" s="91"/>
      <c r="E19" s="12">
        <f>SUM(E16:E18)</f>
        <v>6606553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86" t="s">
        <v>23</v>
      </c>
      <c r="C20" s="87"/>
      <c r="D20" s="88"/>
      <c r="E20" s="9">
        <v>-9715620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86" t="s">
        <v>24</v>
      </c>
      <c r="C21" s="87"/>
      <c r="D21" s="88"/>
      <c r="E21" s="9">
        <v>-21331431</v>
      </c>
      <c r="F21" s="17" t="s">
        <v>4</v>
      </c>
      <c r="G21" s="10"/>
      <c r="H21" s="24"/>
      <c r="I21" s="2"/>
    </row>
    <row r="22" spans="1:9" x14ac:dyDescent="0.25">
      <c r="A22" s="2"/>
      <c r="B22" s="66" t="s">
        <v>25</v>
      </c>
      <c r="C22" s="67"/>
      <c r="D22" s="68"/>
      <c r="E22" s="9">
        <v>-1691619</v>
      </c>
      <c r="F22" s="17" t="s">
        <v>4</v>
      </c>
      <c r="G22" s="10"/>
      <c r="H22" s="24"/>
      <c r="I22" s="2"/>
    </row>
    <row r="23" spans="1:9" x14ac:dyDescent="0.25">
      <c r="A23" s="2"/>
      <c r="B23" s="66" t="s">
        <v>26</v>
      </c>
      <c r="C23" s="67"/>
      <c r="D23" s="68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86" t="s">
        <v>27</v>
      </c>
      <c r="C24" s="87"/>
      <c r="D24" s="88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86" t="s">
        <v>28</v>
      </c>
      <c r="C25" s="87"/>
      <c r="D25" s="88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86" t="s">
        <v>29</v>
      </c>
      <c r="C26" s="87"/>
      <c r="D26" s="88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89" t="s">
        <v>30</v>
      </c>
      <c r="C27" s="90"/>
      <c r="D27" s="91"/>
      <c r="E27" s="12">
        <f>SUM(E20:E26)</f>
        <v>-32738670</v>
      </c>
      <c r="F27" s="20" t="s">
        <v>4</v>
      </c>
      <c r="G27" s="11"/>
      <c r="H27" s="25"/>
      <c r="I27" s="2"/>
    </row>
    <row r="28" spans="1:9" x14ac:dyDescent="0.25">
      <c r="A28" s="2"/>
      <c r="B28" s="89" t="s">
        <v>31</v>
      </c>
      <c r="C28" s="90"/>
      <c r="D28" s="91"/>
      <c r="E28" s="12">
        <f>E15+E19+E27</f>
        <v>5.000000074505806E-2</v>
      </c>
      <c r="F28" s="20" t="s">
        <v>4</v>
      </c>
      <c r="G28" s="1">
        <f>IF(E28&lt;0,0,-E28)</f>
        <v>-5.000000074505806E-2</v>
      </c>
      <c r="H28" s="20" t="s">
        <v>4</v>
      </c>
      <c r="I28" s="2"/>
    </row>
    <row r="29" spans="1:9" x14ac:dyDescent="0.25">
      <c r="A29" s="2"/>
      <c r="B29" s="78" t="s">
        <v>70</v>
      </c>
      <c r="C29" s="79"/>
      <c r="D29" s="79"/>
      <c r="E29" s="79"/>
      <c r="F29" s="79"/>
      <c r="G29" s="79"/>
      <c r="H29" s="80"/>
      <c r="I29" s="2"/>
    </row>
    <row r="30" spans="1:9" x14ac:dyDescent="0.25">
      <c r="A30" s="2"/>
      <c r="B30" s="89" t="s">
        <v>70</v>
      </c>
      <c r="C30" s="90"/>
      <c r="D30" s="91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2" t="s">
        <v>46</v>
      </c>
      <c r="C31" s="79"/>
      <c r="D31" s="79"/>
      <c r="E31" s="79"/>
      <c r="F31" s="79"/>
      <c r="G31" s="79"/>
      <c r="H31" s="80"/>
      <c r="I31" s="2"/>
    </row>
    <row r="32" spans="1:9" ht="30" customHeight="1" x14ac:dyDescent="0.25">
      <c r="A32" s="2"/>
      <c r="B32" s="86" t="s">
        <v>47</v>
      </c>
      <c r="C32" s="87"/>
      <c r="D32" s="88"/>
      <c r="E32" s="9">
        <v>67472729</v>
      </c>
      <c r="F32" s="17" t="s">
        <v>4</v>
      </c>
      <c r="G32" s="14"/>
      <c r="H32" s="23"/>
      <c r="I32" s="2"/>
    </row>
    <row r="33" spans="1:9" x14ac:dyDescent="0.25">
      <c r="A33" s="2"/>
      <c r="B33" s="66" t="s">
        <v>32</v>
      </c>
      <c r="C33" s="67"/>
      <c r="D33" s="68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86" t="s">
        <v>33</v>
      </c>
      <c r="C34" s="87"/>
      <c r="D34" s="88"/>
      <c r="E34" s="9">
        <v>5124314</v>
      </c>
      <c r="F34" s="17" t="s">
        <v>4</v>
      </c>
      <c r="G34" s="11"/>
      <c r="H34" s="25"/>
      <c r="I34" s="2"/>
    </row>
    <row r="35" spans="1:9" x14ac:dyDescent="0.25">
      <c r="A35" s="2"/>
      <c r="B35" s="89" t="s">
        <v>34</v>
      </c>
      <c r="C35" s="90"/>
      <c r="D35" s="91"/>
      <c r="E35" s="12">
        <f>SUM(E32:E34)</f>
        <v>72597043</v>
      </c>
      <c r="F35" s="20" t="s">
        <v>4</v>
      </c>
      <c r="G35" s="12">
        <f>-E35</f>
        <v>-72597043</v>
      </c>
      <c r="H35" s="20" t="s">
        <v>4</v>
      </c>
      <c r="I35" s="2"/>
    </row>
    <row r="36" spans="1:9" x14ac:dyDescent="0.25">
      <c r="A36" s="2"/>
      <c r="B36" s="78" t="s">
        <v>166</v>
      </c>
      <c r="C36" s="79"/>
      <c r="D36" s="79"/>
      <c r="E36" s="79"/>
      <c r="F36" s="80"/>
      <c r="G36" s="15">
        <f>$G$9+$G$28+$G$30+$G$35</f>
        <v>-10598883.864108503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115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164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71" t="s">
        <v>78</v>
      </c>
      <c r="C9" s="73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5" t="s">
        <v>165</v>
      </c>
      <c r="C10" s="96"/>
      <c r="D10" s="9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85</v>
      </c>
      <c r="C11" s="79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78" t="s">
        <v>95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8" t="s">
        <v>160</v>
      </c>
      <c r="C15" s="79"/>
      <c r="D15" s="79"/>
      <c r="E15" s="79"/>
      <c r="F15" s="79"/>
      <c r="G15" s="80"/>
      <c r="H15" s="2"/>
    </row>
    <row r="16" spans="1:8" ht="15" customHeight="1" x14ac:dyDescent="0.25">
      <c r="A16" s="2"/>
      <c r="B16" s="71" t="s">
        <v>178</v>
      </c>
      <c r="C16" s="72"/>
      <c r="D16" s="72"/>
      <c r="E16" s="73"/>
      <c r="F16" s="85" t="s">
        <v>161</v>
      </c>
      <c r="G16" s="85"/>
      <c r="H16" s="2"/>
    </row>
    <row r="17" spans="1:8" x14ac:dyDescent="0.25">
      <c r="A17" s="2"/>
      <c r="B17" s="66" t="s">
        <v>175</v>
      </c>
      <c r="C17" s="67"/>
      <c r="D17" s="67"/>
      <c r="E17" s="68"/>
      <c r="F17" s="9">
        <v>0</v>
      </c>
      <c r="G17" s="17" t="s">
        <v>4</v>
      </c>
      <c r="H17" s="2"/>
    </row>
    <row r="18" spans="1:8" x14ac:dyDescent="0.25">
      <c r="A18" s="2"/>
      <c r="B18" s="78" t="s">
        <v>162</v>
      </c>
      <c r="C18" s="79"/>
      <c r="D18" s="79"/>
      <c r="E18" s="80"/>
      <c r="F18" s="15">
        <f>SUM(F17:F17)</f>
        <v>0</v>
      </c>
      <c r="G18" s="16" t="s">
        <v>4</v>
      </c>
      <c r="H18" s="2"/>
    </row>
    <row r="19" spans="1:8" x14ac:dyDescent="0.25">
      <c r="A19" s="2"/>
      <c r="B19" s="78" t="s">
        <v>163</v>
      </c>
      <c r="C19" s="79"/>
      <c r="D19" s="79"/>
      <c r="E19" s="80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2018-08-10T11:14:54Z</dcterms:modified>
</cp:coreProperties>
</file>