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M3" i="16" l="1"/>
  <c r="L3" i="16"/>
  <c r="K3" i="16"/>
  <c r="J3" i="16"/>
  <c r="I3" i="16"/>
  <c r="H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S3" i="16" l="1"/>
  <c r="F3" i="17"/>
  <c r="G3" i="17"/>
  <c r="H4" i="16" l="1"/>
  <c r="I4" i="16"/>
  <c r="J4" i="16"/>
  <c r="K4" i="16"/>
  <c r="L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M5" i="16"/>
  <c r="M6" i="16"/>
  <c r="G5" i="17"/>
  <c r="F4" i="17"/>
  <c r="E5" i="17"/>
  <c r="G4" i="17"/>
  <c r="E4" i="17"/>
  <c r="F5" i="17"/>
  <c r="H5" i="16"/>
  <c r="K6" i="16"/>
  <c r="L6" i="16"/>
  <c r="I5" i="16"/>
  <c r="H6" i="16"/>
  <c r="J3" i="24"/>
  <c r="M3" i="24" s="1"/>
  <c r="I6" i="16"/>
  <c r="J5" i="16"/>
  <c r="J6" i="16"/>
  <c r="L5" i="16"/>
  <c r="R3" i="16" s="1"/>
  <c r="K5" i="16"/>
  <c r="Q3" i="16" s="1"/>
  <c r="O3" i="16" l="1"/>
  <c r="P3" i="16"/>
  <c r="N3" i="16"/>
  <c r="B9" i="12"/>
  <c r="B10" i="12" s="1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<sst xmlns="http://schemas.openxmlformats.org/spreadsheetml/2006/main" count="124" uniqueCount="79">
  <si>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</si>
  <si>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</si>
  <si>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</si>
  <si>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</si>
  <si>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</si>
  <si>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</si>
  <si>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</si>
  <si>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</si>
  <si>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</si>
  <si>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</si>
  <si>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</si>
  <si>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</si>
  <si>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</si>
  <si>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</si>
  <si>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</si>
  <si>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</si>
  <si>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</si>
  <si>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</si>
  <si>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</si>
  <si>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</si>
  <si>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</si>
  <si>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</si>
  <si>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</si>
  <si>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Kvalitetssikring</t>
  </si>
  <si>
    <t>Ledelsessystem</t>
  </si>
  <si>
    <t>Fjernaflæsning</t>
  </si>
  <si>
    <t>Energirådgivning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</si>
  <si>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</si>
  <si>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</si>
  <si>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</si>
  <si>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</si>
  <si>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</si>
  <si>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</si>
  <si>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</si>
  <si>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</si>
  <si>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</si>
  <si>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</si>
  <si>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</si>
  <si>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</si>
  <si>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</si>
  <si>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</si>
  <si>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</si>
  <si>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</si>
  <si>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</si>
  <si>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</si>
  <si>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</si>
  <si>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</si>
  <si>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</si>
  <si>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</si>
  <si>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</si>
  <si>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</si>
  <si>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</si>
  <si>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</si>
  <si>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Ledningsregistrering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</si>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</sst>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12721240.692717802</v>
      </c>
      <c r="C2" t="s">
        <v>11</v>
      </c>
    </row>
    <row r="3" spans="1:3" s="2" customFormat="1" x14ac:dyDescent="0.25">
      <c r="A3" s="5" t="s">
        <v>8</v>
      </c>
      <c r="B3" s="36">
        <f>'Miljø- og servicemål'!T3</f>
        <v>1696154.3433259421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183396.50693866666</v>
      </c>
      <c r="C4" t="s">
        <v>11</v>
      </c>
    </row>
    <row r="5" spans="1:3" s="26" customFormat="1" x14ac:dyDescent="0.25">
      <c r="A5" s="3" t="s">
        <v>12</v>
      </c>
      <c r="B5" s="48">
        <f>SUM(B2:B4)</f>
        <v>14600791.542982411</v>
      </c>
      <c r="C5" s="62" t="s">
        <v>11</v>
      </c>
    </row>
    <row r="6" spans="1:3" x14ac:dyDescent="0.25">
      <c r="A6" s="47" t="s">
        <v>0</v>
      </c>
      <c r="B6" s="38">
        <f>Investeringer!E3</f>
        <v>19622853.200378012</v>
      </c>
      <c r="C6" s="23" t="s">
        <v>11</v>
      </c>
    </row>
    <row r="7" spans="1:3" x14ac:dyDescent="0.25">
      <c r="A7" s="4" t="s">
        <v>1</v>
      </c>
      <c r="B7" s="35">
        <f>Investeringer!F3</f>
        <v>8268015.681905671</v>
      </c>
      <c r="C7" t="s">
        <v>11</v>
      </c>
    </row>
    <row r="8" spans="1:3" x14ac:dyDescent="0.25">
      <c r="A8" s="4" t="s">
        <v>2</v>
      </c>
      <c r="B8" s="35">
        <f>Investeringer!G3</f>
        <v>790928.20788998203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2614217.4026666665</v>
      </c>
      <c r="C9" t="s">
        <v>11</v>
      </c>
    </row>
    <row r="10" spans="1:3" s="22" customFormat="1" x14ac:dyDescent="0.25">
      <c r="A10" s="3" t="s">
        <v>51</v>
      </c>
      <c r="B10" s="48">
        <f>SUM(B6:B9)</f>
        <v>31296014.492840331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20159083</v>
      </c>
      <c r="C11" t="s">
        <v>11</v>
      </c>
    </row>
    <row r="12" spans="1:3" s="22" customFormat="1" x14ac:dyDescent="0.25">
      <c r="A12" s="3" t="s">
        <v>72</v>
      </c>
      <c r="B12" s="48">
        <f>SUM(B11:B11)</f>
        <v>20159083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62</v>
      </c>
      <c r="B14" s="37">
        <f>SUM(B5,B10,B12)</f>
        <v>66055889.035822742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56</v>
      </c>
      <c r="B16" s="37">
        <f>B14*Pristalsregulering!C8*Pristalsregulering!C9</f>
        <v>66640598.591036685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57</v>
      </c>
      <c r="F1" s="52" t="s">
        <v>65</v>
      </c>
      <c r="G1" s="52" t="s">
        <v>73</v>
      </c>
      <c r="H1" s="52" t="s">
        <v>66</v>
      </c>
      <c r="I1" s="52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11486125</v>
      </c>
      <c r="C2" s="49">
        <v>0</v>
      </c>
      <c r="D2" s="49">
        <f>B2+C2</f>
        <v>11486125</v>
      </c>
      <c r="E2" s="50">
        <f>D2</f>
        <v>11486125</v>
      </c>
      <c r="F2" s="49">
        <v>14925097.135891501</v>
      </c>
      <c r="G2" s="49">
        <v>0</v>
      </c>
      <c r="H2" s="49">
        <f>F2-G2</f>
        <v>14925097.135891501</v>
      </c>
      <c r="I2" s="49">
        <f>AVERAGEIF(E2:E4,"&lt;&gt;0")</f>
        <v>11186896.500057332</v>
      </c>
      <c r="J2" s="49">
        <v>12721240.692717802</v>
      </c>
      <c r="K2" s="39">
        <f>IF(H2&gt;I2,IF(I2&gt;J2,I2,J2),H2)</f>
        <v>12721240.692717802</v>
      </c>
    </row>
    <row r="3" spans="1:11" s="23" customFormat="1" x14ac:dyDescent="0.25">
      <c r="A3" s="28">
        <v>2014</v>
      </c>
      <c r="B3" s="49">
        <v>10856261</v>
      </c>
      <c r="C3" s="49"/>
      <c r="D3" s="49">
        <f t="shared" ref="D3:D4" si="0">B3+C3</f>
        <v>10856261</v>
      </c>
      <c r="E3" s="50">
        <f>D3*Pristalsregulering!C7</f>
        <v>10864946.0088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11035131</v>
      </c>
      <c r="C4" s="49"/>
      <c r="D4" s="49">
        <f t="shared" si="0"/>
        <v>11035131</v>
      </c>
      <c r="E4" s="50">
        <f>D4*Pristalsregulering!$C$6*Pristalsregulering!$C$7</f>
        <v>11209618.491371999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22" customWidth="1"/>
    <col min="8" max="8" width="30.7109375" style="55" customWidth="1"/>
    <col min="9" max="12" width="30.7109375" customWidth="1"/>
    <col min="13" max="13" width="30.7109375" style="22" customWidth="1"/>
    <col min="14" max="14" width="30.7109375" style="55" customWidth="1"/>
    <col min="15" max="18" width="30.7109375" customWidth="1"/>
    <col min="19" max="19" width="30.7109375" style="22" customWidth="1"/>
    <col min="20" max="20" width="30.7109375" style="55" customWidth="1"/>
    <col min="21" max="21" width="9.140625" hidden="1" customWidth="1"/>
    <col min="22" max="36" width="0" hidden="1" customWidth="1"/>
    <col min="37" max="37" width="9.140625" hidden="1" customWidth="1"/>
    <col min="38" max="78" width="0" hidden="1" customWidth="1"/>
    <col min="79" max="79" width="9.140625" hidden="1" customWidth="1"/>
    <col min="80" max="94" width="0" hidden="1" customWidth="1"/>
    <col min="95" max="95" width="9.140625" hidden="1" customWidth="1"/>
    <col min="96" max="101" width="0" hidden="1" customWidth="1"/>
    <col min="102" max="102" width="9.140625" hidden="1" customWidth="1"/>
    <col min="103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25" width="0" hidden="1" customWidth="1"/>
    <col min="126" max="126" width="9.140625" hidden="1" customWidth="1"/>
    <col min="127" max="132" width="0" hidden="1" customWidth="1"/>
    <col min="133" max="133" width="9.140625" hidden="1" customWidth="1"/>
    <col min="134" max="139" width="0" hidden="1" customWidth="1"/>
    <col min="140" max="140" width="9.140625" hidden="1" customWidth="1"/>
    <col min="141" max="143" width="0" hidden="1" customWidth="1"/>
    <col min="144" max="144" width="9.140625" hidden="1" customWidth="1"/>
    <col min="145" max="152" width="0" hidden="1" customWidth="1"/>
    <col min="153" max="153" width="9.140625" hidden="1" customWidth="1"/>
    <col min="154" max="159" width="0" hidden="1" customWidth="1"/>
    <col min="160" max="160" width="9.140625" hidden="1" customWidth="1"/>
    <col min="161" max="172" width="0" hidden="1" customWidth="1"/>
    <col min="173" max="173" width="9.140625" hidden="1" customWidth="1"/>
    <col min="174" max="179" width="0" hidden="1" customWidth="1"/>
    <col min="180" max="180" width="9.140625" hidden="1" customWidth="1"/>
    <col min="181" max="183" width="0" hidden="1" customWidth="1"/>
    <col min="184" max="184" width="9.140625" hidden="1" customWidth="1"/>
    <col min="185" max="190" width="0" hidden="1" customWidth="1"/>
    <col min="191" max="191" width="9.140625" hidden="1" customWidth="1"/>
    <col min="192" max="197" width="0" hidden="1" customWidth="1"/>
    <col min="198" max="198" width="9.140625" hidden="1" customWidth="1"/>
    <col min="199" max="201" width="0" hidden="1" customWidth="1"/>
    <col min="202" max="202" width="9.140625" hidden="1" customWidth="1"/>
    <col min="203" max="204" width="0" hidden="1" customWidth="1"/>
    <col min="205" max="205" width="9.140625" hidden="1" customWidth="1"/>
    <col min="206" max="208" width="0" hidden="1" customWidth="1"/>
    <col min="209" max="209" width="9.140625" hidden="1" customWidth="1"/>
    <col min="210" max="210" width="0" hidden="1" customWidth="1"/>
    <col min="211" max="211" width="9.140625" hidden="1" customWidth="1"/>
    <col min="212" max="217" width="0" hidden="1" customWidth="1"/>
    <col min="218" max="218" width="9.140625" hidden="1" customWidth="1"/>
    <col min="219" max="221" width="0" hidden="1" customWidth="1"/>
    <col min="222" max="222" width="9.140625" hidden="1" customWidth="1"/>
    <col min="223" max="224" width="0" hidden="1" customWidth="1"/>
    <col min="225" max="225" width="9.140625" hidden="1" customWidth="1"/>
    <col min="226" max="228" width="0" hidden="1" customWidth="1"/>
    <col min="229" max="229" width="9.140625" hidden="1" customWidth="1"/>
    <col min="230" max="232" width="0" hidden="1" customWidth="1"/>
    <col min="233" max="233" width="9.140625" hidden="1" customWidth="1"/>
    <col min="234" max="235" width="0" hidden="1" customWidth="1"/>
    <col min="236" max="236" width="9.140625" hidden="1" customWidth="1"/>
    <col min="237" max="239" width="0" hidden="1" customWidth="1"/>
    <col min="240" max="240" width="9.140625" hidden="1" customWidth="1"/>
    <col min="241" max="242" width="0" hidden="1" customWidth="1"/>
    <col min="243" max="243" width="9.140625" hidden="1" customWidth="1"/>
    <col min="244" max="246" width="0" hidden="1" customWidth="1"/>
    <col min="247" max="247" width="9.140625" hidden="1" customWidth="1"/>
    <col min="248" max="250" width="0" hidden="1" customWidth="1"/>
    <col min="251" max="251" width="9.140625" hidden="1" customWidth="1"/>
    <col min="252" max="255" width="0" hidden="1" customWidth="1"/>
    <col min="256" max="256" width="9.140625" hidden="1" customWidth="1"/>
    <col min="257" max="259" width="0" hidden="1" customWidth="1"/>
    <col min="260" max="260" width="9.140625" hidden="1" customWidth="1"/>
    <col min="261" max="262" width="0" hidden="1" customWidth="1"/>
    <col min="263" max="263" width="9.140625" hidden="1" customWidth="1"/>
    <col min="264" max="266" width="0" hidden="1" customWidth="1"/>
    <col min="267" max="267" width="9.140625" hidden="1" customWidth="1"/>
    <col min="268" max="268" width="0" hidden="1" customWidth="1"/>
    <col min="269" max="269" width="9.140625" hidden="1" customWidth="1"/>
    <col min="270" max="275" width="0" hidden="1" customWidth="1"/>
    <col min="276" max="276" width="9.140625" hidden="1" customWidth="1"/>
    <col min="277" max="279" width="0" hidden="1" customWidth="1"/>
    <col min="280" max="280" width="9.140625" hidden="1" customWidth="1"/>
    <col min="281" max="282" width="0" hidden="1" customWidth="1"/>
    <col min="283" max="283" width="9.140625" hidden="1" customWidth="1"/>
    <col min="284" max="286" width="0" hidden="1" customWidth="1"/>
    <col min="287" max="287" width="9.140625" hidden="1" customWidth="1"/>
    <col min="288" max="290" width="0" hidden="1" customWidth="1"/>
    <col min="291" max="291" width="9.140625" hidden="1" customWidth="1"/>
    <col min="292" max="293" width="0" hidden="1" customWidth="1"/>
    <col min="294" max="294" width="9.140625" hidden="1" customWidth="1"/>
    <col min="295" max="297" width="0" hidden="1" customWidth="1"/>
    <col min="298" max="298" width="9.140625" hidden="1" customWidth="1"/>
    <col min="299" max="300" width="0" hidden="1" customWidth="1"/>
    <col min="301" max="301" width="9.140625" hidden="1" customWidth="1"/>
    <col min="302" max="304" width="0" hidden="1" customWidth="1"/>
    <col min="305" max="305" width="9.140625" hidden="1" customWidth="1"/>
    <col min="306" max="308" width="0" hidden="1" customWidth="1"/>
    <col min="309" max="309" width="9.140625" hidden="1" customWidth="1"/>
    <col min="310" max="311" width="0" hidden="1" customWidth="1"/>
    <col min="312" max="312" width="9.140625" hidden="1" customWidth="1"/>
    <col min="313" max="315" width="0" hidden="1" customWidth="1"/>
    <col min="316" max="316" width="9.140625" hidden="1" customWidth="1"/>
    <col min="317" max="317" width="0" hidden="1" customWidth="1"/>
    <col min="318" max="318" width="9.140625" hidden="1" customWidth="1"/>
    <col min="319" max="320" width="0" hidden="1" customWidth="1"/>
    <col min="321" max="321" width="9.140625" hidden="1" customWidth="1"/>
    <col min="322" max="324" width="0" hidden="1" customWidth="1"/>
    <col min="325" max="325" width="9.140625" hidden="1" customWidth="1"/>
    <col min="326" max="328" width="0" hidden="1" customWidth="1"/>
    <col min="329" max="329" width="9.140625" hidden="1" customWidth="1"/>
    <col min="330" max="331" width="0" hidden="1" customWidth="1"/>
    <col min="332" max="332" width="9.140625" hidden="1" customWidth="1"/>
    <col min="333" max="335" width="0" hidden="1" customWidth="1"/>
    <col min="336" max="336" width="9.140625" hidden="1" customWidth="1"/>
    <col min="337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20" s="27" customFormat="1" ht="15.75" thickBot="1" x14ac:dyDescent="0.3">
      <c r="A1" s="9"/>
      <c r="B1" s="33" t="s">
        <v>75</v>
      </c>
      <c r="C1" s="33"/>
      <c r="D1" s="33"/>
      <c r="E1" s="33"/>
      <c r="F1" s="33"/>
      <c r="G1" s="33"/>
      <c r="H1" s="63" t="s">
        <v>76</v>
      </c>
      <c r="I1" s="10"/>
      <c r="J1" s="10"/>
      <c r="K1" s="10"/>
      <c r="L1" s="10"/>
      <c r="M1" s="10"/>
      <c r="N1" s="73" t="s">
        <v>77</v>
      </c>
      <c r="O1" s="10"/>
      <c r="P1" s="10"/>
      <c r="Q1" s="10"/>
      <c r="R1" s="10"/>
      <c r="S1" s="10"/>
      <c r="T1" s="63"/>
    </row>
    <row r="2" spans="1:20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34" t="s">
        <v>53</v>
      </c>
      <c r="H2" s="56" t="s">
        <v>22</v>
      </c>
      <c r="I2" s="34" t="s">
        <v>23</v>
      </c>
      <c r="J2" s="34" t="s">
        <v>24</v>
      </c>
      <c r="K2" s="34" t="s">
        <v>25</v>
      </c>
      <c r="L2" s="34" t="s">
        <v>26</v>
      </c>
      <c r="M2" s="34" t="s">
        <v>53</v>
      </c>
      <c r="N2" s="56" t="s">
        <v>22</v>
      </c>
      <c r="O2" s="34" t="s">
        <v>23</v>
      </c>
      <c r="P2" s="34" t="s">
        <v>24</v>
      </c>
      <c r="Q2" s="34" t="s">
        <v>25</v>
      </c>
      <c r="R2" s="34" t="s">
        <v>26</v>
      </c>
      <c r="S2" s="34" t="s">
        <v>53</v>
      </c>
      <c r="T2" s="53" t="s">
        <v>27</v>
      </c>
    </row>
    <row r="3" spans="1:20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72">
        <v>522153</v>
      </c>
      <c r="F3" s="72">
        <v>0</v>
      </c>
      <c r="G3" s="72">
        <v>147007</v>
      </c>
      <c r="H3" s="45">
        <f>B3/Pristalsregulering!$C$8</f>
        <v>0</v>
      </c>
      <c r="I3" s="35">
        <f>C3/Pristalsregulering!$C$8</f>
        <v>0</v>
      </c>
      <c r="J3" s="35">
        <f>D3/Pristalsregulering!$C$8</f>
        <v>0</v>
      </c>
      <c r="K3" s="35">
        <f>E3/Pristalsregulering!$C$8</f>
        <v>524144.75005019072</v>
      </c>
      <c r="L3" s="35">
        <f>F3/Pristalsregulering!$C$8</f>
        <v>0</v>
      </c>
      <c r="M3" s="35">
        <f>G3/Pristalsregulering!$C$8</f>
        <v>147567.757478418</v>
      </c>
      <c r="N3" s="45">
        <f t="shared" ref="N3" si="0">IF(H4=0,0,AVERAGEIF(H4:H6,"&lt;&gt;0"))+H3</f>
        <v>700360</v>
      </c>
      <c r="O3" s="38">
        <f>IF(I4=0,0,AVERAGEIF(I4:I6,"&lt;&gt;0"))+I3</f>
        <v>0</v>
      </c>
      <c r="P3" s="38">
        <f>IF(J4=0,0,AVERAGEIF(J4:J6,"&lt;&gt;0"))+J3</f>
        <v>63854.759530666655</v>
      </c>
      <c r="Q3" s="38">
        <f>IF(K4=0,0,AVERAGEIF(K4:K6,"&lt;&gt;0"))+K3</f>
        <v>524144.75005019072</v>
      </c>
      <c r="R3" s="38">
        <f>IF(L4=0,0,AVERAGEIF(L4:L6,"&lt;&gt;0"))+L3</f>
        <v>260227.07626666664</v>
      </c>
      <c r="S3" s="38">
        <f>IF(M4=0,0,AVERAGEIF(M4:M6,"&lt;&gt;0"))+M3</f>
        <v>147567.757478418</v>
      </c>
      <c r="T3" s="57">
        <f>SUM(N3:S3)</f>
        <v>1696154.3433259421</v>
      </c>
    </row>
    <row r="4" spans="1:20" x14ac:dyDescent="0.25">
      <c r="A4" s="28">
        <v>2015</v>
      </c>
      <c r="B4" s="35">
        <v>700360</v>
      </c>
      <c r="C4" s="35"/>
      <c r="D4" s="35">
        <v>23882</v>
      </c>
      <c r="E4" s="35"/>
      <c r="F4" s="35">
        <v>292505</v>
      </c>
      <c r="G4" s="35"/>
      <c r="H4" s="45">
        <f t="shared" ref="H4" si="1">B4</f>
        <v>700360</v>
      </c>
      <c r="I4" s="35">
        <f>C4</f>
        <v>0</v>
      </c>
      <c r="J4" s="35">
        <f>D4</f>
        <v>23882</v>
      </c>
      <c r="K4" s="35">
        <f>E4</f>
        <v>0</v>
      </c>
      <c r="L4" s="35">
        <f>F4</f>
        <v>292505</v>
      </c>
      <c r="M4" s="35">
        <f>G4</f>
        <v>0</v>
      </c>
      <c r="N4" s="45"/>
      <c r="O4" s="38"/>
      <c r="P4" s="38"/>
      <c r="Q4" s="38"/>
      <c r="R4" s="38"/>
      <c r="S4" s="38"/>
      <c r="T4" s="54"/>
    </row>
    <row r="5" spans="1:20" x14ac:dyDescent="0.25">
      <c r="A5" s="28">
        <v>2014</v>
      </c>
      <c r="B5" s="35"/>
      <c r="C5" s="35"/>
      <c r="D5" s="35">
        <v>24417</v>
      </c>
      <c r="E5" s="35"/>
      <c r="F5" s="35">
        <v>373700</v>
      </c>
      <c r="G5" s="35"/>
      <c r="H5" s="45">
        <f>B5*Pristalsregulering!$C$7</f>
        <v>0</v>
      </c>
      <c r="I5" s="35">
        <f>C5*Pristalsregulering!$C$7</f>
        <v>0</v>
      </c>
      <c r="J5" s="35">
        <f>D5*Pristalsregulering!$C$7</f>
        <v>24436.533599999999</v>
      </c>
      <c r="K5" s="35">
        <f>E5*Pristalsregulering!$C$7</f>
        <v>0</v>
      </c>
      <c r="L5" s="35">
        <f>F5*Pristalsregulering!$C$7</f>
        <v>373998.95999999996</v>
      </c>
      <c r="M5" s="35">
        <f>G5*Pristalsregulering!$C$7</f>
        <v>0</v>
      </c>
      <c r="N5" s="45"/>
      <c r="O5" s="35"/>
      <c r="P5" s="35"/>
      <c r="Q5" s="35"/>
      <c r="R5" s="35"/>
      <c r="S5" s="38"/>
      <c r="T5" s="45"/>
    </row>
    <row r="6" spans="1:20" x14ac:dyDescent="0.25">
      <c r="A6" s="28">
        <v>2013</v>
      </c>
      <c r="B6" s="35"/>
      <c r="C6" s="35"/>
      <c r="D6" s="35">
        <v>141016</v>
      </c>
      <c r="E6" s="35"/>
      <c r="F6" s="35">
        <v>112400</v>
      </c>
      <c r="G6" s="35"/>
      <c r="H6" s="45">
        <f>B6*Pristalsregulering!$C$7*Pristalsregulering!$C$6</f>
        <v>0</v>
      </c>
      <c r="I6" s="35">
        <f>C6*Pristalsregulering!$C$7*Pristalsregulering!$C$6</f>
        <v>0</v>
      </c>
      <c r="J6" s="35">
        <f>D6*Pristalsregulering!$C$7*Pristalsregulering!$C$6</f>
        <v>143245.74499199996</v>
      </c>
      <c r="K6" s="35">
        <f>E6*Pristalsregulering!$C$7*Pristalsregulering!$C$6</f>
        <v>0</v>
      </c>
      <c r="L6" s="35">
        <f>F6*Pristalsregulering!$C$7*Pristalsregulering!$C$6</f>
        <v>114177.26879999998</v>
      </c>
      <c r="M6" s="35">
        <f>G6*Pristalsregulering!$C$7*Pristalsregulering!$C$6</f>
        <v>0</v>
      </c>
      <c r="N6" s="45"/>
      <c r="O6" s="35"/>
      <c r="P6" s="35"/>
      <c r="Q6" s="35"/>
      <c r="R6" s="35"/>
      <c r="S6" s="38"/>
      <c r="T6" s="45"/>
    </row>
    <row r="7" spans="1:20" hidden="1" x14ac:dyDescent="0.25"/>
    <row r="8" spans="1:20" hidden="1" x14ac:dyDescent="0.25"/>
    <row r="9" spans="1:20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28</v>
      </c>
      <c r="C1" s="75"/>
      <c r="D1" s="75"/>
      <c r="E1" s="76" t="s">
        <v>58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16000</v>
      </c>
      <c r="C3" s="42">
        <v>223315</v>
      </c>
      <c r="D3" s="42">
        <v>0</v>
      </c>
      <c r="E3" s="41">
        <f>B3</f>
        <v>16000</v>
      </c>
      <c r="F3" s="42">
        <f t="shared" ref="F3:G3" si="0">C3</f>
        <v>223315</v>
      </c>
      <c r="G3" s="43">
        <f t="shared" si="0"/>
        <v>0</v>
      </c>
      <c r="H3" s="44">
        <f>IF(E3=0,0,AVERAGEIF(E3:E5,"&lt;&gt;0"))+IF(F3=0,0,AVERAGEIF(F3:F5,"&lt;&gt;0"))+IF(G3=0,0,AVERAGEIF(G3:G5,"&lt;&gt;0"))</f>
        <v>183396.50693866666</v>
      </c>
    </row>
    <row r="4" spans="1:8" x14ac:dyDescent="0.25">
      <c r="A4" s="31">
        <v>2014</v>
      </c>
      <c r="B4" s="41">
        <v>15830</v>
      </c>
      <c r="C4" s="42">
        <v>151815</v>
      </c>
      <c r="D4" s="42">
        <v>0</v>
      </c>
      <c r="E4" s="41">
        <f>B4*Pristalsregulering!$C$7</f>
        <v>15842.663999999999</v>
      </c>
      <c r="F4" s="42">
        <f>C4*Pristalsregulering!$C$7</f>
        <v>151936.45199999999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21668</v>
      </c>
      <c r="C5" s="42">
        <v>119200</v>
      </c>
      <c r="D5" s="42">
        <v>0</v>
      </c>
      <c r="E5" s="41">
        <f>B5*Pristalsregulering!$C$7*Pristalsregulering!$C$6</f>
        <v>22010.614415999997</v>
      </c>
      <c r="F5" s="42">
        <f>C5*Pristalsregulering!$C$7*Pristalsregulering!$C$6</f>
        <v>121084.79039999997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70</v>
      </c>
      <c r="C1" s="77"/>
      <c r="D1" s="78"/>
      <c r="E1" s="79" t="s">
        <v>71</v>
      </c>
      <c r="F1" s="79"/>
      <c r="G1" s="79"/>
    </row>
    <row r="2" spans="1:7" s="22" customFormat="1" ht="15.75" thickTop="1" x14ac:dyDescent="0.25">
      <c r="A2" s="69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0">
        <v>2015</v>
      </c>
      <c r="B3" s="38">
        <v>18024131.398980077</v>
      </c>
      <c r="C3" s="38">
        <v>8069409.6522833351</v>
      </c>
      <c r="D3" s="40">
        <v>787922.68070000003</v>
      </c>
      <c r="E3" s="35">
        <f>B3*Pristalsregulering!C2*Pristalsregulering!C3*Pristalsregulering!C4*Pristalsregulering!C5*Pristalsregulering!C6*Pristalsregulering!C7</f>
        <v>19622853.200378012</v>
      </c>
      <c r="F3" s="35">
        <v>8268015.681905671</v>
      </c>
      <c r="G3" s="35">
        <f xml:space="preserve"> D3/Pristalsregulering!$C$8</f>
        <v>790928.20788998203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44</v>
      </c>
      <c r="C1" s="75"/>
      <c r="D1" s="75"/>
      <c r="E1" s="75"/>
      <c r="F1" s="76" t="s">
        <v>59</v>
      </c>
      <c r="G1" s="77"/>
      <c r="H1" s="77"/>
      <c r="I1" s="77"/>
      <c r="J1" s="80" t="s">
        <v>33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2150840</v>
      </c>
      <c r="D3" s="38">
        <v>299000</v>
      </c>
      <c r="E3" s="40">
        <v>0</v>
      </c>
      <c r="F3" s="38">
        <f>B3</f>
        <v>0</v>
      </c>
      <c r="G3" s="38">
        <f>C3</f>
        <v>2150840</v>
      </c>
      <c r="H3" s="38">
        <f>D3</f>
        <v>299000</v>
      </c>
      <c r="I3" s="40">
        <f>E3</f>
        <v>0</v>
      </c>
      <c r="J3" s="42">
        <f>AVERAGE(F3:F5)</f>
        <v>0</v>
      </c>
      <c r="K3" s="42">
        <f>G3</f>
        <v>2150840</v>
      </c>
      <c r="L3" s="43">
        <f>AVERAGE(H3:H5)+AVERAGE(I3:I5)</f>
        <v>463377.40266666672</v>
      </c>
      <c r="M3" s="44">
        <f>SUM(J3:L3)</f>
        <v>2614217.4026666665</v>
      </c>
      <c r="N3" s="23"/>
    </row>
    <row r="4" spans="1:14" x14ac:dyDescent="0.25">
      <c r="A4" s="28">
        <v>2014</v>
      </c>
      <c r="B4" s="45">
        <v>0</v>
      </c>
      <c r="C4" s="38">
        <v>1937937</v>
      </c>
      <c r="D4" s="38">
        <v>396000</v>
      </c>
      <c r="E4" s="40">
        <v>0</v>
      </c>
      <c r="F4" s="38">
        <f>IF(B4="","",B4*Pristalsregulering!$C$7)</f>
        <v>0</v>
      </c>
      <c r="G4" s="38">
        <f>IF(C4="","",C4*Pristalsregulering!$C$7)</f>
        <v>1939487.3495999998</v>
      </c>
      <c r="H4" s="38">
        <f>IF(D4="","",D4*Pristalsregulering!$C$7)</f>
        <v>396316.8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1704774</v>
      </c>
      <c r="D5" s="38">
        <v>684000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1731729.8864879997</v>
      </c>
      <c r="H5" s="38">
        <f>IF(D5="","",D5*Pristalsregulering!$C$7*Pristalsregulering!$C$6)</f>
        <v>694815.40799999994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34</v>
      </c>
      <c r="C1" s="66" t="s">
        <v>35</v>
      </c>
      <c r="D1" s="66" t="s">
        <v>36</v>
      </c>
      <c r="E1" s="66" t="s">
        <v>37</v>
      </c>
      <c r="F1" s="66" t="s">
        <v>38</v>
      </c>
      <c r="G1" s="66" t="s">
        <v>39</v>
      </c>
      <c r="H1" s="66" t="s">
        <v>40</v>
      </c>
      <c r="I1" s="66" t="s">
        <v>41</v>
      </c>
      <c r="J1" s="66" t="s">
        <v>42</v>
      </c>
      <c r="K1" s="66" t="s">
        <v>60</v>
      </c>
      <c r="L1" s="67" t="s">
        <v>43</v>
      </c>
      <c r="M1" s="14" t="s">
        <v>32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71371</v>
      </c>
      <c r="E2" s="42">
        <v>0</v>
      </c>
      <c r="F2" s="42">
        <v>0</v>
      </c>
      <c r="G2" s="42">
        <v>20055189</v>
      </c>
      <c r="H2" s="42" t="s">
        <v>50</v>
      </c>
      <c r="I2" s="42">
        <v>0</v>
      </c>
      <c r="J2" s="42">
        <v>0</v>
      </c>
      <c r="K2" s="42"/>
      <c r="L2" s="43"/>
      <c r="M2" s="44">
        <f>SUM(B2:L2)</f>
        <v>20159083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61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2017-09-12T14:54:30Z</dcterms:modified>
</cp:coreProperties>
</file>