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12" i="11" l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E15" i="22"/>
  <c r="G15" i="22" l="1"/>
  <c r="E23" i="22"/>
  <c r="E27" i="22" s="1"/>
  <c r="E15" i="13"/>
  <c r="F11" i="11"/>
  <c r="F13" i="11"/>
  <c r="G23" i="22" l="1"/>
  <c r="G30" i="13"/>
  <c r="E35" i="13" l="1"/>
  <c r="G35" i="13" s="1"/>
  <c r="E27" i="13"/>
  <c r="E19" i="13"/>
  <c r="G11" i="12"/>
  <c r="G23" i="12"/>
  <c r="G17" i="12"/>
  <c r="F10" i="11"/>
  <c r="F1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<sst xmlns="http://schemas.openxmlformats.org/spreadsheetml/2006/main" count="304" uniqueCount="151">
  <si>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</si>
  <si>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</si>
  <si>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</si>
  <si>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</si>
  <si>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</si>
  <si>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</si>
  <si>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</si>
  <si>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</si>
  <si>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</si>
  <si>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</si>
  <si>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</si>
  <si>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</si>
  <si>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</si>
  <si>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</si>
  <si>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</si>
  <si>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</si>
  <si>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</si>
  <si>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</si>
  <si>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</si>
  <si>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</si>
  <si>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</si>
  <si>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</si>
  <si>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</si>
  <si>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</si>
  <si>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</si>
  <si>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</si>
  <si>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</si>
  <si>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</si>
  <si>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</si>
  <si>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</si>
  <si>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</si>
  <si>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</si>
  <si>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</si>
  <si>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</si>
  <si>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</si>
  <si>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</si>
  <si>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</si>
  <si>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</si>
  <si>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</si>
  <si>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</si>
  <si>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</si>
  <si>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</si>
  <si>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</si>
  <si>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</si>
  <si>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</si>
  <si>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</si>
  <si>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</si>
  <si>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</si>
  <si>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</si>
  <si>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</si>
  <si>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</si>
  <si>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</si>
  <si>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</si>
  <si>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</si>
  <si>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</si>
  <si>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</si>
  <si>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</si>
  <si>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</si>
  <si>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</si>
  <si>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</si>
  <si>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</si>
  <si>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</si>
  <si>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</si>
  <si>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</si>
  <si>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</si>
  <si>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</si>
  <si>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</si>
  <si>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</si>
  <si>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</si>
  <si>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</si>
  <si>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</si>
  <si>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</si>
  <si>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</si>
  <si>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</si>
  <si>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</si>
  <si>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</si>
  <si>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</si>
  <si>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</si>
  <si>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</si>
  <si>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</si>
  <si>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</si>
  <si>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</si>
  <si>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</si>
  <si>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</si>
  <si>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</si>
  <si>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</si>
  <si>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</si>
  <si>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</si>
  <si>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</si>
  <si>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</si>
  <si>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</si>
  <si>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</si>
  <si>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</si>
  <si>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</si>
  <si>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</si>
  <si>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</si>
  <si>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</si>
  <si>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</si>
  <si>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</si>
  <si>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</si>
  <si>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</si>
  <si>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</si>
  <si>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</si>
  <si>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</si>
  <si>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</si>
  <si>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</si>
  <si>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</si>
  <si>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</si>
  <si>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</si>
  <si>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</si>
  <si>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</si>
  <si>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</si>
  <si>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</si>
  <si>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</si>
  <si>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</si>
  <si>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</si>
  <si>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</si>
  <si>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</si>
  <si>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Råvandsstation komplet montering og boringshus/tørbrønd</t>
  </si>
  <si>
    <t>Elanlæg - vandværk</t>
  </si>
  <si>
    <t>SRO-anlæg, vandværk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</si>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</sst>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0" fontId="8" fillId="9" borderId="1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9" t="s">
        <v>145</v>
      </c>
      <c r="C10" s="100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21221204.084074497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14067163.002974547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5670812.7822754895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1234164.6592918236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148</v>
      </c>
      <c r="C13" s="41"/>
      <c r="D13" s="42"/>
      <c r="E13" s="31" t="s">
        <v>101</v>
      </c>
      <c r="F13" s="8" t="s">
        <v>4</v>
      </c>
      <c r="G13" s="32">
        <v>-630181.10191364028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147</v>
      </c>
      <c r="C14" s="41"/>
      <c r="D14" s="42"/>
      <c r="E14" s="31" t="s">
        <v>101</v>
      </c>
      <c r="F14" s="8" t="s">
        <v>4</v>
      </c>
      <c r="G14" s="32">
        <v>-182473.04379879066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omk.'!G20</f>
        <v>937336.28000099992</v>
      </c>
      <c r="F15" s="8" t="s">
        <v>4</v>
      </c>
      <c r="G15" s="33">
        <f>E15*(1+E30/100)</f>
        <v>953739.66490101744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471638.57333333325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212447.76434836164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131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16403.3849000175</v>
      </c>
      <c r="F23" s="8" t="s">
        <v>4</v>
      </c>
      <c r="G23" s="32">
        <f>SUM(G10:G15,G18:G22)*$E$30/100</f>
        <v>369481.45436528279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-372286.20829162025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-78640.984347342775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1076862.5925925926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22174943.748975515</v>
      </c>
      <c r="F27" s="29" t="s">
        <v>4</v>
      </c>
      <c r="G27" s="37">
        <f>SUM(G10:G26)</f>
        <v>22792729.155731056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138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139</v>
      </c>
      <c r="C31" s="67"/>
      <c r="D31" s="68"/>
      <c r="E31" s="38">
        <v>0.41983112630746666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140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13825221.624545008</v>
      </c>
      <c r="H9" s="17" t="s">
        <v>4</v>
      </c>
      <c r="I9" s="2"/>
    </row>
    <row r="10" spans="1:9" x14ac:dyDescent="0.25">
      <c r="A10" s="2"/>
      <c r="B10" s="74" t="s">
        <v>150</v>
      </c>
      <c r="C10" s="67"/>
      <c r="D10" s="67"/>
      <c r="E10" s="67"/>
      <c r="F10" s="68"/>
      <c r="G10" s="9">
        <v>526439.63295978284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5573280.3757007262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1212938.2400902442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20611440.240335979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122</v>
      </c>
      <c r="C10" s="67"/>
      <c r="D10" s="67"/>
      <c r="E10" s="93">
        <v>859944.745</v>
      </c>
      <c r="F10" s="17" t="s">
        <v>4</v>
      </c>
      <c r="G10" s="9">
        <v>930791.39</v>
      </c>
      <c r="H10" s="17" t="s">
        <v>4</v>
      </c>
      <c r="I10" s="2"/>
    </row>
    <row r="11" spans="1:9" x14ac:dyDescent="0.25">
      <c r="A11" s="2"/>
      <c r="B11" s="66" t="s">
        <v>123</v>
      </c>
      <c r="C11" s="67"/>
      <c r="D11" s="67"/>
      <c r="E11" s="93">
        <v>305382.1214</v>
      </c>
      <c r="F11" s="17" t="s">
        <v>4</v>
      </c>
      <c r="G11" s="9">
        <v>909427.15</v>
      </c>
      <c r="H11" s="17" t="s">
        <v>4</v>
      </c>
      <c r="I11" s="2"/>
    </row>
    <row r="12" spans="1:9" x14ac:dyDescent="0.25">
      <c r="A12" s="2"/>
      <c r="B12" s="66" t="s">
        <v>124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125</v>
      </c>
      <c r="C13" s="67"/>
      <c r="D13" s="67"/>
      <c r="E13" s="93">
        <v>32398.416399999998</v>
      </c>
      <c r="F13" s="17" t="s">
        <v>4</v>
      </c>
      <c r="G13" s="9">
        <v>135122.76</v>
      </c>
      <c r="H13" s="17" t="s">
        <v>4</v>
      </c>
      <c r="I13" s="2"/>
    </row>
    <row r="14" spans="1:9" x14ac:dyDescent="0.25">
      <c r="A14" s="2"/>
      <c r="B14" s="66" t="s">
        <v>126</v>
      </c>
      <c r="C14" s="67"/>
      <c r="D14" s="67"/>
      <c r="E14" s="93">
        <v>0</v>
      </c>
      <c r="F14" s="17" t="s">
        <v>4</v>
      </c>
      <c r="G14" s="9">
        <v>0</v>
      </c>
      <c r="H14" s="17" t="s">
        <v>4</v>
      </c>
      <c r="I14" s="2"/>
    </row>
    <row r="15" spans="1:9" x14ac:dyDescent="0.25">
      <c r="A15" s="2"/>
      <c r="B15" s="66" t="s">
        <v>127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128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129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94" t="s">
        <v>130</v>
      </c>
      <c r="C18" s="94"/>
      <c r="D18" s="94"/>
      <c r="E18" s="93">
        <v>0</v>
      </c>
      <c r="F18" s="17" t="s">
        <v>4</v>
      </c>
      <c r="G18" s="9">
        <v>143599</v>
      </c>
      <c r="H18" s="17" t="s">
        <v>4</v>
      </c>
      <c r="I18" s="2"/>
    </row>
    <row r="19" spans="1:9" x14ac:dyDescent="0.25">
      <c r="A19" s="2"/>
      <c r="B19" s="78" t="s">
        <v>86</v>
      </c>
      <c r="C19" s="79"/>
      <c r="D19" s="79"/>
      <c r="E19" s="79"/>
      <c r="F19" s="80"/>
      <c r="G19" s="15">
        <f>SUM(G10:G18)-SUM(E10:E18)</f>
        <v>921215.01719999989</v>
      </c>
      <c r="H19" s="16" t="s">
        <v>4</v>
      </c>
      <c r="I19" s="2"/>
    </row>
    <row r="20" spans="1:9" x14ac:dyDescent="0.25">
      <c r="A20" s="2"/>
      <c r="B20" s="78" t="s">
        <v>87</v>
      </c>
      <c r="C20" s="79"/>
      <c r="D20" s="79"/>
      <c r="E20" s="79"/>
      <c r="F20" s="80"/>
      <c r="G20" s="15">
        <f>G19*(1+'Fane 2. Overblik ØR18-19'!E30/100)</f>
        <v>937336.28000099992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9634954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6404366.222222222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3230587.777777778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1076862.5925925926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5" t="s">
        <v>118</v>
      </c>
      <c r="C10" s="22">
        <v>2016</v>
      </c>
      <c r="D10" s="22">
        <v>30</v>
      </c>
      <c r="E10" s="9">
        <v>34693</v>
      </c>
      <c r="F10" s="9">
        <f>E10/D10</f>
        <v>1156.4333333333334</v>
      </c>
      <c r="G10" s="17" t="s">
        <v>4</v>
      </c>
      <c r="H10" s="2"/>
    </row>
    <row r="11" spans="1:8" x14ac:dyDescent="0.25">
      <c r="A11" s="2"/>
      <c r="B11" s="95" t="s">
        <v>119</v>
      </c>
      <c r="C11" s="22">
        <v>2016</v>
      </c>
      <c r="D11" s="22">
        <v>25</v>
      </c>
      <c r="E11" s="9">
        <v>160618</v>
      </c>
      <c r="F11" s="9">
        <f t="shared" ref="F11:F13" si="0">E11/D11</f>
        <v>6424.72</v>
      </c>
      <c r="G11" s="17" t="s">
        <v>4</v>
      </c>
      <c r="H11" s="2"/>
    </row>
    <row r="12" spans="1:8" x14ac:dyDescent="0.25">
      <c r="A12" s="2"/>
      <c r="B12" s="95" t="s">
        <v>120</v>
      </c>
      <c r="C12" s="22">
        <v>2016</v>
      </c>
      <c r="D12" s="22">
        <v>10</v>
      </c>
      <c r="E12" s="9">
        <v>38107</v>
      </c>
      <c r="F12" s="9">
        <f>E12/D12</f>
        <v>3810.7</v>
      </c>
      <c r="G12" s="17" t="s">
        <v>4</v>
      </c>
      <c r="H12" s="2"/>
    </row>
    <row r="13" spans="1:8" x14ac:dyDescent="0.25">
      <c r="A13" s="2"/>
      <c r="B13" s="95" t="s">
        <v>121</v>
      </c>
      <c r="C13" s="22">
        <v>2016</v>
      </c>
      <c r="D13" s="22">
        <v>5</v>
      </c>
      <c r="E13" s="9">
        <v>545339</v>
      </c>
      <c r="F13" s="9">
        <f t="shared" si="0"/>
        <v>109067.8</v>
      </c>
      <c r="G13" s="17" t="s">
        <v>4</v>
      </c>
      <c r="H13" s="2"/>
    </row>
    <row r="14" spans="1:8" x14ac:dyDescent="0.25">
      <c r="A14" s="2"/>
      <c r="B14" s="78" t="s">
        <v>54</v>
      </c>
      <c r="C14" s="79"/>
      <c r="D14" s="79"/>
      <c r="E14" s="80"/>
      <c r="F14" s="15">
        <f>SUM(F10:F13)</f>
        <v>120459.65333333334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141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2040247.96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1282900</v>
      </c>
      <c r="H10" s="17" t="s">
        <v>4</v>
      </c>
      <c r="I10" s="2"/>
    </row>
    <row r="11" spans="1:9" x14ac:dyDescent="0.25">
      <c r="A11" s="2"/>
      <c r="B11" s="78" t="s">
        <v>142</v>
      </c>
      <c r="C11" s="79"/>
      <c r="D11" s="79"/>
      <c r="E11" s="79"/>
      <c r="F11" s="80"/>
      <c r="G11" s="15">
        <f>G9-G10</f>
        <v>757347.96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143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431781.6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543229</v>
      </c>
      <c r="H16" s="17" t="s">
        <v>4</v>
      </c>
      <c r="I16" s="2"/>
    </row>
    <row r="17" spans="1:9" x14ac:dyDescent="0.25">
      <c r="A17" s="2"/>
      <c r="B17" s="78" t="s">
        <v>143</v>
      </c>
      <c r="C17" s="79"/>
      <c r="D17" s="79"/>
      <c r="E17" s="79"/>
      <c r="F17" s="80"/>
      <c r="G17" s="15">
        <f>G15-G16</f>
        <v>-111447.40000000002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144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288278.36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375000</v>
      </c>
      <c r="H22" s="17" t="s">
        <v>4</v>
      </c>
      <c r="I22" s="2"/>
    </row>
    <row r="23" spans="1:9" x14ac:dyDescent="0.25">
      <c r="A23" s="2"/>
      <c r="B23" s="78" t="s">
        <v>144</v>
      </c>
      <c r="C23" s="79"/>
      <c r="D23" s="79"/>
      <c r="E23" s="79"/>
      <c r="F23" s="80"/>
      <c r="G23" s="15">
        <f>G21-G22</f>
        <v>-86721.640000000014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2016'!F14</f>
        <v>120459.65333333334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208000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-87540.346666666665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22204468.737681698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2399721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2030793.0533333335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55885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658520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5144919.0533333337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-1913209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-778757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-2452953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-5144919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5.3333333693444729E-2</v>
      </c>
      <c r="F28" s="20" t="s">
        <v>4</v>
      </c>
      <c r="G28" s="1">
        <f>IF(E28&lt;0,0,-E28)</f>
        <v>-5.3333333693444729E-2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21982946.920000002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9074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21992020.920000002</v>
      </c>
      <c r="F35" s="20" t="s">
        <v>4</v>
      </c>
      <c r="G35" s="12">
        <f>-E35</f>
        <v>-21992020.920000002</v>
      </c>
      <c r="H35" s="20" t="s">
        <v>4</v>
      </c>
      <c r="I35" s="2"/>
    </row>
    <row r="36" spans="1:9" x14ac:dyDescent="0.25">
      <c r="A36" s="2"/>
      <c r="B36" s="78" t="s">
        <v>137</v>
      </c>
      <c r="C36" s="79"/>
      <c r="D36" s="79"/>
      <c r="E36" s="79"/>
      <c r="F36" s="80"/>
      <c r="G36" s="15">
        <f>$G$9+$G$28+$G$30+$G$35</f>
        <v>212447.76434836164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135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6" t="s">
        <v>136</v>
      </c>
      <c r="C10" s="97"/>
      <c r="D10" s="98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131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149</v>
      </c>
      <c r="C16" s="72"/>
      <c r="D16" s="72"/>
      <c r="E16" s="73"/>
      <c r="F16" s="85" t="s">
        <v>132</v>
      </c>
      <c r="G16" s="85"/>
      <c r="H16" s="2"/>
    </row>
    <row r="17" spans="1:8" x14ac:dyDescent="0.25">
      <c r="A17" s="2"/>
      <c r="B17" s="66" t="s">
        <v>146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133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134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2018-08-10T11:45:03Z</dcterms:modified>
</cp:coreProperties>
</file>