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4" i="16" l="1"/>
  <c r="D3" i="16" l="1"/>
  <c r="F3" i="17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C6" i="16"/>
  <c r="C5" i="16"/>
  <c r="G5" i="17"/>
  <c r="F4" i="17"/>
  <c r="E5" i="17"/>
  <c r="G4" i="17"/>
  <c r="E4" i="17"/>
  <c r="F5" i="17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<sst xmlns="http://schemas.openxmlformats.org/spreadsheetml/2006/main" count="109" uniqueCount="74">
  <si>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</si>
  <si>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</si>
  <si>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</si>
  <si>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</si>
  <si>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</si>
  <si>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</si>
  <si>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</si>
  <si>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</si>
  <si>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</si>
  <si>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</si>
  <si>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</si>
  <si>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</si>
  <si>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</si>
  <si>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</si>
  <si>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</si>
  <si>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</si>
  <si>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</si>
  <si>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</si>
  <si>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</si>
  <si>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</si>
  <si>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</si>
  <si>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</si>
  <si>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</si>
  <si>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</si>
  <si>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</si>
  <si>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</si>
  <si>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</si>
  <si>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</si>
  <si>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</si>
  <si>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</si>
  <si>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</si>
  <si>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</si>
  <si>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</si>
  <si>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</si>
  <si>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</si>
  <si>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</si>
  <si>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</si>
  <si>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</si>
  <si>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</si>
  <si>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</si>
  <si>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</si>
  <si>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</si>
  <si>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</si>
  <si>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</si>
  <si>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</si>
  <si>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</si>
  <si>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</si>
  <si>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</si>
  <si>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Vandsamarbejde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</si>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</sst>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10384331.402813332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149524.95482133332</v>
      </c>
      <c r="C4" t="s">
        <v>11</v>
      </c>
    </row>
    <row r="5" spans="1:3" s="26" customFormat="1" x14ac:dyDescent="0.25">
      <c r="A5" s="3" t="s">
        <v>12</v>
      </c>
      <c r="B5" s="48">
        <f>SUM(B2:B4)</f>
        <v>10533856.357634665</v>
      </c>
      <c r="C5" s="62" t="s">
        <v>11</v>
      </c>
    </row>
    <row r="6" spans="1:3" x14ac:dyDescent="0.25">
      <c r="A6" s="47" t="s">
        <v>0</v>
      </c>
      <c r="B6" s="38">
        <f>Investeringer!E3</f>
        <v>9308473.961896237</v>
      </c>
      <c r="C6" s="23" t="s">
        <v>11</v>
      </c>
    </row>
    <row r="7" spans="1:3" x14ac:dyDescent="0.25">
      <c r="A7" s="4" t="s">
        <v>1</v>
      </c>
      <c r="B7" s="35">
        <f>Investeringer!F3</f>
        <v>2494139.8433863153</v>
      </c>
      <c r="C7" t="s">
        <v>11</v>
      </c>
    </row>
    <row r="8" spans="1:3" x14ac:dyDescent="0.25">
      <c r="A8" s="4" t="s">
        <v>2</v>
      </c>
      <c r="B8" s="35">
        <f>Investeringer!G3</f>
        <v>1378377.5011711167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369954.630252</v>
      </c>
      <c r="C9" t="s">
        <v>11</v>
      </c>
    </row>
    <row r="10" spans="1:3" s="22" customFormat="1" x14ac:dyDescent="0.25">
      <c r="A10" s="3" t="s">
        <v>46</v>
      </c>
      <c r="B10" s="48">
        <f>SUM(B6:B9)</f>
        <v>13550945.936705668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17377636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17377636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41462438.294340335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41829453.017887875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47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9346615</v>
      </c>
      <c r="C2" s="49">
        <v>0</v>
      </c>
      <c r="D2" s="49">
        <f>B2+C2</f>
        <v>9346615</v>
      </c>
      <c r="E2" s="50">
        <f>D2</f>
        <v>9346615</v>
      </c>
      <c r="F2" s="49">
        <v>11534229.023679098</v>
      </c>
      <c r="G2" s="49">
        <v>0</v>
      </c>
      <c r="H2" s="49">
        <f>F2-G2</f>
        <v>11534229.023679098</v>
      </c>
      <c r="I2" s="49">
        <f>AVERAGEIF(E2:E4,"&lt;&gt;0")</f>
        <v>10384331.402813332</v>
      </c>
      <c r="J2" s="49">
        <v>7648040.0237465035</v>
      </c>
      <c r="K2" s="39">
        <f>IF(H2&gt;I2,IF(I2&gt;J2,I2,J2),H2)</f>
        <v>10384331.402813332</v>
      </c>
    </row>
    <row r="3" spans="1:11" s="23" customFormat="1" x14ac:dyDescent="0.25">
      <c r="A3" s="28">
        <v>2014</v>
      </c>
      <c r="B3" s="49">
        <v>10172811</v>
      </c>
      <c r="C3" s="49"/>
      <c r="D3" s="49">
        <f t="shared" ref="D3:D4" si="0">B3+C3</f>
        <v>10172811</v>
      </c>
      <c r="E3" s="50">
        <f>D3*Pristalsregulering!C7</f>
        <v>10180949.248799998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11444470</v>
      </c>
      <c r="C4" s="49"/>
      <c r="D4" s="49">
        <f t="shared" si="0"/>
        <v>11444470</v>
      </c>
      <c r="E4" s="50">
        <f>D4*Pristalsregulering!$C$6*Pristalsregulering!$C$7</f>
        <v>11625429.959639998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style="22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20" width="0" hidden="1" customWidth="1"/>
    <col min="21" max="21" width="9.140625" hidden="1" customWidth="1"/>
    <col min="22" max="117" width="0" hidden="1" customWidth="1"/>
    <col min="118" max="118" width="9.140625" hidden="1" customWidth="1"/>
    <col min="119" max="132" width="0" hidden="1" customWidth="1"/>
    <col min="133" max="133" width="9.140625" hidden="1" customWidth="1"/>
    <col min="134" max="229" width="0" hidden="1" customWidth="1"/>
    <col min="230" max="230" width="9.140625" hidden="1" customWidth="1"/>
    <col min="231" max="244" width="0" hidden="1" customWidth="1"/>
    <col min="245" max="245" width="9.140625" hidden="1" customWidth="1"/>
    <col min="246" max="326" width="0" hidden="1" customWidth="1"/>
    <col min="327" max="327" width="9.140625" hidden="1" customWidth="1"/>
    <col min="328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48</v>
      </c>
      <c r="C2" s="56" t="s">
        <v>48</v>
      </c>
      <c r="D2" s="74" t="s">
        <v>48</v>
      </c>
      <c r="E2" s="53" t="s">
        <v>22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23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24</v>
      </c>
      <c r="C2" s="20" t="s">
        <v>25</v>
      </c>
      <c r="D2" s="20" t="s">
        <v>26</v>
      </c>
      <c r="E2" s="16" t="s">
        <v>24</v>
      </c>
      <c r="F2" s="20" t="s">
        <v>25</v>
      </c>
      <c r="G2" s="46" t="s">
        <v>26</v>
      </c>
      <c r="H2" s="6" t="s">
        <v>28</v>
      </c>
    </row>
    <row r="3" spans="1:8" x14ac:dyDescent="0.25">
      <c r="A3" s="31">
        <v>2015</v>
      </c>
      <c r="B3" s="41">
        <v>18970</v>
      </c>
      <c r="C3" s="42">
        <v>155280</v>
      </c>
      <c r="D3" s="42">
        <v>0</v>
      </c>
      <c r="E3" s="41">
        <f>B3</f>
        <v>18970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149524.95482133332</v>
      </c>
    </row>
    <row r="4" spans="1:8" x14ac:dyDescent="0.25">
      <c r="A4" s="31">
        <v>2014</v>
      </c>
      <c r="B4" s="41">
        <v>18494</v>
      </c>
      <c r="C4" s="42">
        <v>117600</v>
      </c>
      <c r="D4" s="42">
        <v>0</v>
      </c>
      <c r="E4" s="41">
        <f>B4*Pristalsregulering!$C$7</f>
        <v>18508.795199999997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18372</v>
      </c>
      <c r="C5" s="42">
        <v>117600</v>
      </c>
      <c r="D5" s="42">
        <v>0</v>
      </c>
      <c r="E5" s="41">
        <f>B5*Pristalsregulering!$C$7*Pristalsregulering!$C$6</f>
        <v>18662.498063999999</v>
      </c>
      <c r="F5" s="42">
        <f>C5*Pristalsregulering!$C$7*Pristalsregulering!$C$6</f>
        <v>119459.49119999997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8550089.8416735046</v>
      </c>
      <c r="C3" s="38">
        <v>2441947.4864666667</v>
      </c>
      <c r="D3" s="40">
        <v>1373139.6666666665</v>
      </c>
      <c r="E3" s="35">
        <f>B3*Pristalsregulering!C2*Pristalsregulering!C3*Pristalsregulering!C4*Pristalsregulering!C5*Pristalsregulering!C6*Pristalsregulering!C7</f>
        <v>9308473.961896237</v>
      </c>
      <c r="F3" s="35">
        <v>2494139.8433863153</v>
      </c>
      <c r="G3" s="35">
        <f xml:space="preserve"> D3/Pristalsregulering!$C$8</f>
        <v>1378377.5011711167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39</v>
      </c>
      <c r="C1" s="78"/>
      <c r="D1" s="78"/>
      <c r="E1" s="78"/>
      <c r="F1" s="79" t="s">
        <v>54</v>
      </c>
      <c r="G1" s="80"/>
      <c r="H1" s="80"/>
      <c r="I1" s="80"/>
      <c r="J1" s="83" t="s">
        <v>28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40</v>
      </c>
      <c r="C2" s="7" t="s">
        <v>41</v>
      </c>
      <c r="D2" s="7" t="s">
        <v>42</v>
      </c>
      <c r="E2" s="51" t="s">
        <v>43</v>
      </c>
      <c r="F2" s="7" t="s">
        <v>40</v>
      </c>
      <c r="G2" s="7" t="s">
        <v>41</v>
      </c>
      <c r="H2" s="7" t="s">
        <v>42</v>
      </c>
      <c r="I2" s="51" t="s">
        <v>43</v>
      </c>
      <c r="J2" s="20" t="s">
        <v>44</v>
      </c>
      <c r="K2" s="20" t="s">
        <v>41</v>
      </c>
      <c r="L2" s="15" t="s">
        <v>69</v>
      </c>
      <c r="M2" s="6" t="s">
        <v>27</v>
      </c>
      <c r="N2" s="32"/>
    </row>
    <row r="3" spans="1:14" x14ac:dyDescent="0.25">
      <c r="A3" s="28">
        <v>2015</v>
      </c>
      <c r="B3" s="45">
        <v>78261</v>
      </c>
      <c r="C3" s="38">
        <v>329608</v>
      </c>
      <c r="D3" s="38">
        <v>0</v>
      </c>
      <c r="E3" s="40">
        <v>0</v>
      </c>
      <c r="F3" s="38">
        <f>B3</f>
        <v>78261</v>
      </c>
      <c r="G3" s="38">
        <f>C3</f>
        <v>329608</v>
      </c>
      <c r="H3" s="38">
        <f>D3</f>
        <v>0</v>
      </c>
      <c r="I3" s="40">
        <f>E3</f>
        <v>0</v>
      </c>
      <c r="J3" s="42">
        <f>AVERAGE(F3:F5)</f>
        <v>40346.630251999995</v>
      </c>
      <c r="K3" s="42">
        <f>G3</f>
        <v>329608</v>
      </c>
      <c r="L3" s="43">
        <f>AVERAGE(H3:H5)+AVERAGE(I3:I5)</f>
        <v>0</v>
      </c>
      <c r="M3" s="44">
        <f>SUM(J3:L3)</f>
        <v>369954.630252</v>
      </c>
      <c r="N3" s="23"/>
    </row>
    <row r="4" spans="1:14" x14ac:dyDescent="0.25">
      <c r="A4" s="28">
        <v>2014</v>
      </c>
      <c r="B4" s="45">
        <v>0</v>
      </c>
      <c r="C4" s="38">
        <v>28687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28709.949599999996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42113</v>
      </c>
      <c r="C5" s="38">
        <v>33403</v>
      </c>
      <c r="D5" s="38">
        <v>0</v>
      </c>
      <c r="E5" s="40">
        <v>0</v>
      </c>
      <c r="F5" s="38">
        <f>IF(B5="","",B5*Pristalsregulering!$C$7*Pristalsregulering!$C$6)</f>
        <v>42778.890755999993</v>
      </c>
      <c r="G5" s="38">
        <f>IF(C5="","",C5*Pristalsregulering!$C$7*Pristalsregulering!$C$6)</f>
        <v>33931.168235999998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29</v>
      </c>
      <c r="C1" s="66" t="s">
        <v>30</v>
      </c>
      <c r="D1" s="66" t="s">
        <v>31</v>
      </c>
      <c r="E1" s="66" t="s">
        <v>32</v>
      </c>
      <c r="F1" s="66" t="s">
        <v>33</v>
      </c>
      <c r="G1" s="66" t="s">
        <v>34</v>
      </c>
      <c r="H1" s="66" t="s">
        <v>35</v>
      </c>
      <c r="I1" s="66" t="s">
        <v>36</v>
      </c>
      <c r="J1" s="66" t="s">
        <v>37</v>
      </c>
      <c r="K1" s="66" t="s">
        <v>55</v>
      </c>
      <c r="L1" s="67" t="s">
        <v>38</v>
      </c>
      <c r="M1" s="14" t="s">
        <v>27</v>
      </c>
    </row>
    <row r="2" spans="1:13" ht="15.75" thickTop="1" x14ac:dyDescent="0.25">
      <c r="A2" s="31">
        <v>2015</v>
      </c>
      <c r="B2" s="42">
        <v>32523</v>
      </c>
      <c r="C2" s="42">
        <v>894600</v>
      </c>
      <c r="D2" s="42">
        <v>177832</v>
      </c>
      <c r="E2" s="42">
        <v>0</v>
      </c>
      <c r="F2" s="42">
        <v>2067243</v>
      </c>
      <c r="G2" s="42">
        <v>14205438</v>
      </c>
      <c r="H2" s="42" t="s">
        <v>45</v>
      </c>
      <c r="I2" s="42">
        <v>0</v>
      </c>
      <c r="J2" s="42">
        <v>0</v>
      </c>
      <c r="K2" s="42"/>
      <c r="L2" s="43"/>
      <c r="M2" s="44">
        <f>SUM(B2:L2)</f>
        <v>17377636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45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45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2017-09-13T12:26:10Z</dcterms:modified>
</cp:coreProperties>
</file>