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G18" i="22" l="1"/>
  <c r="E25" i="22"/>
  <c r="E24" i="22"/>
  <c r="G24" i="22" l="1"/>
  <c r="G18" i="19"/>
  <c r="G19" i="19" s="1"/>
  <c r="E15" i="22" s="1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<sst xmlns="http://schemas.openxmlformats.org/spreadsheetml/2006/main" count="337" uniqueCount="168">
  <si>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</si>
  <si>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</si>
  <si>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</si>
  <si>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</si>
  <si>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</si>
  <si>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</si>
  <si>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</si>
  <si>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</si>
  <si>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</si>
  <si>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</si>
  <si>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</si>
  <si>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</si>
  <si>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</si>
  <si>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</si>
  <si>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</si>
  <si>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</si>
  <si>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</si>
  <si>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</si>
  <si>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</si>
  <si>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</si>
  <si>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</si>
  <si>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</si>
  <si>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</si>
  <si>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</si>
  <si>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</si>
  <si>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</si>
  <si>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</si>
  <si>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</si>
  <si>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</si>
  <si>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</si>
  <si>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</si>
  <si>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</si>
  <si>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</si>
  <si>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</si>
  <si>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</si>
  <si>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</si>
  <si>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</si>
  <si>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</si>
  <si>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</si>
  <si>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</si>
  <si>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</si>
  <si>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</si>
  <si>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</si>
  <si>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</si>
  <si>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</si>
  <si>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</si>
  <si>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</si>
  <si>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</si>
  <si>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</si>
  <si>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</si>
  <si>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</si>
  <si>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</si>
  <si>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</si>
  <si>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</si>
  <si>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</si>
  <si>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</si>
  <si>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</si>
  <si>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</si>
  <si>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</si>
  <si>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</si>
  <si>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</si>
  <si>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</si>
  <si>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</si>
  <si>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</si>
  <si>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</si>
  <si>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</si>
  <si>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</si>
  <si>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</si>
  <si>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</si>
  <si>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</si>
  <si>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</si>
  <si>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</si>
  <si>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</si>
  <si>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</si>
  <si>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</si>
  <si>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</si>
  <si>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</si>
  <si>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</si>
  <si>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</si>
  <si>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</si>
  <si>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</si>
  <si>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</si>
  <si>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</si>
  <si>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</si>
  <si>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</si>
  <si>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</si>
  <si>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</si>
  <si>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</si>
  <si>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</si>
  <si>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</si>
  <si>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</si>
  <si>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</si>
  <si>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</si>
  <si>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</si>
  <si>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</si>
  <si>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</si>
  <si>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</si>
  <si>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</si>
  <si>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</si>
  <si>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</si>
  <si>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</si>
  <si>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</si>
  <si>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</si>
  <si>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</si>
  <si>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</si>
  <si>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</si>
  <si>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</si>
  <si>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</si>
  <si>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</si>
  <si>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</si>
  <si>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</si>
  <si>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</si>
  <si>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</si>
  <si>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</si>
  <si>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</si>
  <si>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</si>
  <si>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</si>
  <si>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</si>
  <si>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Beluftningsanlæg, iltningstrappe, Kontruktioner</t>
  </si>
  <si>
    <t>Filteranlæg, åbne filtre, dobbelt filtrering, Kontruktioner</t>
  </si>
  <si>
    <t>SRO-anlæg, vandværk</t>
  </si>
  <si>
    <t>Ledningsnet ≤ Ø50 mm</t>
  </si>
  <si>
    <t>Ø 50mm &lt; Ledningsnet ≤ Ø110 mm</t>
  </si>
  <si>
    <t>Ø110 mm &lt; Ledningsnet ≤ Ø 250 mm</t>
  </si>
  <si>
    <t>Ø 250 mm &lt; Ledningsnet ≤ Ø 500mm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</si>
  <si>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</si>
  <si>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</si>
  <si>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</si>
  <si>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</si>
  <si>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</si>
  <si>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Pumpestation (inkl. evt. hydrofor)/trykforøger, Konstruktioner</t>
  </si>
  <si>
    <t>Pumpestation (inkl. evt. hydrofor)/trykforøger, Mek./EL</t>
  </si>
  <si>
    <t>Pumpestation (inkl. evt. hydrofor)/trykforøger, SRO</t>
  </si>
  <si>
    <t>Afregningsmålere, elektroniske ≤ Ø 110mm (Qn 10)</t>
  </si>
  <si>
    <t>Afregningsmålere, elektroniske &gt; Ø110 mm</t>
  </si>
  <si>
    <t>SRO-brønd/kvarterbrønd/sektionsbrønd, Konstruktioner</t>
  </si>
  <si>
    <t>SRO-brønd/kvarterbrønd/sektionsbrønd, Mek./EL</t>
  </si>
  <si>
    <t>SRO-brønd/kvarterbrønd/sektionsbrønd, SRO</t>
  </si>
  <si>
    <t>Arbejdsplads</t>
  </si>
  <si>
    <t>Radiolink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</si>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</sst>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162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29129660.252316765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7910934.0383964675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12849790.052022897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10094580.124797082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165</v>
      </c>
      <c r="C13" s="41"/>
      <c r="D13" s="42"/>
      <c r="E13" s="31" t="s">
        <v>101</v>
      </c>
      <c r="F13" s="8" t="s">
        <v>4</v>
      </c>
      <c r="G13" s="32">
        <v>-502893.60028842697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164</v>
      </c>
      <c r="C14" s="41"/>
      <c r="D14" s="42"/>
      <c r="E14" s="31" t="s">
        <v>101</v>
      </c>
      <c r="F14" s="8" t="s">
        <v>4</v>
      </c>
      <c r="G14" s="32">
        <v>-411170.99128028791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1822435.9887140014</v>
      </c>
      <c r="F15" s="8" t="s">
        <v>4</v>
      </c>
      <c r="G15" s="33">
        <f>E15*(1+E30/100)</f>
        <v>1854328.6185164966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1776924.1233333335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-1028149.4565118626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148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31892.629802495023</v>
      </c>
      <c r="F23" s="8" t="s">
        <v>4</v>
      </c>
      <c r="G23" s="32">
        <f>SUM(G10:G15,G18:G22)*$E$30/100</f>
        <v>556422.44423787389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-374770.04254470789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-192106.79568645891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-278947.62169312174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30983988.870833263</v>
      </c>
      <c r="F27" s="29" t="s">
        <v>4</v>
      </c>
      <c r="G27" s="37">
        <f>SUM(G10:G26)</f>
        <v>32254940.893299282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155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156</v>
      </c>
      <c r="C31" s="72"/>
      <c r="D31" s="73"/>
      <c r="E31" s="38">
        <v>0.98015741200349393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157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7774873.7478097957</v>
      </c>
      <c r="H9" s="17" t="s">
        <v>4</v>
      </c>
      <c r="I9" s="2"/>
    </row>
    <row r="10" spans="1:9" x14ac:dyDescent="0.25">
      <c r="A10" s="2"/>
      <c r="B10" s="79" t="s">
        <v>167</v>
      </c>
      <c r="C10" s="72"/>
      <c r="D10" s="72"/>
      <c r="E10" s="72"/>
      <c r="F10" s="73"/>
      <c r="G10" s="9">
        <v>596088.81306167284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12628786.291914394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9920963.2676138394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30324623.307338029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140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141</v>
      </c>
      <c r="C11" s="72"/>
      <c r="D11" s="72"/>
      <c r="E11" s="45">
        <v>11219.204400000001</v>
      </c>
      <c r="F11" s="17" t="s">
        <v>4</v>
      </c>
      <c r="G11" s="9">
        <v>11153</v>
      </c>
      <c r="H11" s="17" t="s">
        <v>4</v>
      </c>
      <c r="I11" s="2"/>
    </row>
    <row r="12" spans="1:9" x14ac:dyDescent="0.25">
      <c r="A12" s="2"/>
      <c r="B12" s="71" t="s">
        <v>142</v>
      </c>
      <c r="C12" s="72"/>
      <c r="D12" s="72"/>
      <c r="E12" s="45">
        <v>0</v>
      </c>
      <c r="F12" s="17" t="s">
        <v>4</v>
      </c>
      <c r="G12" s="9">
        <v>0</v>
      </c>
      <c r="H12" s="17" t="s">
        <v>4</v>
      </c>
      <c r="I12" s="2"/>
    </row>
    <row r="13" spans="1:9" x14ac:dyDescent="0.25">
      <c r="A13" s="2"/>
      <c r="B13" s="71" t="s">
        <v>143</v>
      </c>
      <c r="C13" s="72"/>
      <c r="D13" s="72"/>
      <c r="E13" s="45">
        <v>32400.408799999997</v>
      </c>
      <c r="F13" s="17" t="s">
        <v>4</v>
      </c>
      <c r="G13" s="9">
        <v>46044</v>
      </c>
      <c r="H13" s="17" t="s">
        <v>4</v>
      </c>
      <c r="I13" s="2"/>
    </row>
    <row r="14" spans="1:9" x14ac:dyDescent="0.25">
      <c r="A14" s="2"/>
      <c r="B14" s="71" t="s">
        <v>144</v>
      </c>
      <c r="C14" s="72"/>
      <c r="D14" s="72"/>
      <c r="E14" s="45">
        <v>9155060.0683999993</v>
      </c>
      <c r="F14" s="17" t="s">
        <v>4</v>
      </c>
      <c r="G14" s="9">
        <v>10936161</v>
      </c>
      <c r="H14" s="17" t="s">
        <v>4</v>
      </c>
      <c r="I14" s="2"/>
    </row>
    <row r="15" spans="1:9" x14ac:dyDescent="0.25">
      <c r="A15" s="2"/>
      <c r="B15" s="71" t="s">
        <v>145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146</v>
      </c>
      <c r="C16" s="72"/>
      <c r="D16" s="72"/>
      <c r="E16" s="45">
        <v>597867.43759999995</v>
      </c>
      <c r="F16" s="17" t="s">
        <v>4</v>
      </c>
      <c r="G16" s="9">
        <v>594281</v>
      </c>
      <c r="H16" s="17" t="s">
        <v>4</v>
      </c>
      <c r="I16" s="2"/>
    </row>
    <row r="17" spans="1:9" x14ac:dyDescent="0.25">
      <c r="A17" s="2"/>
      <c r="B17" s="71" t="s">
        <v>147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1791091.8808000013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1822435.9887140014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-2526526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-1689683.1349206348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-836842.86507936521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3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-278947.62169312174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ht="26.25" x14ac:dyDescent="0.25">
      <c r="A10" s="2"/>
      <c r="B10" s="46" t="s">
        <v>118</v>
      </c>
      <c r="C10" s="22">
        <v>2016</v>
      </c>
      <c r="D10" s="22">
        <v>50</v>
      </c>
      <c r="E10" s="9">
        <v>22519</v>
      </c>
      <c r="F10" s="9">
        <f>E10/D10</f>
        <v>450.38</v>
      </c>
      <c r="G10" s="17" t="s">
        <v>4</v>
      </c>
      <c r="H10" s="2"/>
    </row>
    <row r="11" spans="1:8" ht="26.25" x14ac:dyDescent="0.25">
      <c r="A11" s="2"/>
      <c r="B11" s="46" t="s">
        <v>119</v>
      </c>
      <c r="C11" s="22">
        <v>2016</v>
      </c>
      <c r="D11" s="22">
        <v>50</v>
      </c>
      <c r="E11" s="9">
        <v>27192</v>
      </c>
      <c r="F11" s="9">
        <f t="shared" ref="F11:F31" si="0">E11/D11</f>
        <v>543.84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10</v>
      </c>
      <c r="E12" s="9">
        <v>364236</v>
      </c>
      <c r="F12" s="9">
        <f t="shared" si="0"/>
        <v>36423.599999999999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75</v>
      </c>
      <c r="E13" s="9">
        <v>10211</v>
      </c>
      <c r="F13" s="9">
        <f t="shared" si="0"/>
        <v>136.14666666666668</v>
      </c>
      <c r="G13" s="17" t="s">
        <v>4</v>
      </c>
      <c r="H13" s="2"/>
    </row>
    <row r="14" spans="1:8" x14ac:dyDescent="0.25">
      <c r="A14" s="2"/>
      <c r="B14" s="46" t="s">
        <v>122</v>
      </c>
      <c r="C14" s="22">
        <v>2016</v>
      </c>
      <c r="D14" s="22">
        <v>75</v>
      </c>
      <c r="E14" s="9">
        <v>780959</v>
      </c>
      <c r="F14" s="9">
        <f t="shared" si="0"/>
        <v>10412.786666666667</v>
      </c>
      <c r="G14" s="17" t="s">
        <v>4</v>
      </c>
      <c r="H14" s="2"/>
    </row>
    <row r="15" spans="1:8" x14ac:dyDescent="0.25">
      <c r="A15" s="2"/>
      <c r="B15" s="46" t="s">
        <v>123</v>
      </c>
      <c r="C15" s="22">
        <v>2016</v>
      </c>
      <c r="D15" s="22">
        <v>75</v>
      </c>
      <c r="E15" s="9">
        <v>27988</v>
      </c>
      <c r="F15" s="9">
        <f t="shared" si="0"/>
        <v>373.17333333333335</v>
      </c>
      <c r="G15" s="17" t="s">
        <v>4</v>
      </c>
      <c r="H15" s="2"/>
    </row>
    <row r="16" spans="1:8" x14ac:dyDescent="0.25">
      <c r="A16" s="2"/>
      <c r="B16" s="46" t="s">
        <v>124</v>
      </c>
      <c r="C16" s="22">
        <v>2016</v>
      </c>
      <c r="D16" s="22">
        <v>75</v>
      </c>
      <c r="E16" s="9">
        <v>105545</v>
      </c>
      <c r="F16" s="9">
        <f t="shared" si="0"/>
        <v>1407.2666666666667</v>
      </c>
      <c r="G16" s="17" t="s">
        <v>4</v>
      </c>
      <c r="H16" s="2"/>
    </row>
    <row r="17" spans="1:8" x14ac:dyDescent="0.25">
      <c r="A17" s="2"/>
      <c r="B17" s="46" t="s">
        <v>125</v>
      </c>
      <c r="C17" s="22">
        <v>2016</v>
      </c>
      <c r="D17" s="22">
        <v>75</v>
      </c>
      <c r="E17" s="9">
        <v>171922</v>
      </c>
      <c r="F17" s="9">
        <f t="shared" si="0"/>
        <v>2292.2933333333335</v>
      </c>
      <c r="G17" s="17" t="s">
        <v>4</v>
      </c>
      <c r="H17" s="2"/>
    </row>
    <row r="18" spans="1:8" x14ac:dyDescent="0.25">
      <c r="A18" s="2"/>
      <c r="B18" s="46" t="s">
        <v>126</v>
      </c>
      <c r="C18" s="22">
        <v>2016</v>
      </c>
      <c r="D18" s="22">
        <v>75</v>
      </c>
      <c r="E18" s="9">
        <v>306793</v>
      </c>
      <c r="F18" s="9">
        <f t="shared" si="0"/>
        <v>4090.5733333333333</v>
      </c>
      <c r="G18" s="17" t="s">
        <v>4</v>
      </c>
      <c r="H18" s="2"/>
    </row>
    <row r="19" spans="1:8" x14ac:dyDescent="0.25">
      <c r="A19" s="2"/>
      <c r="B19" s="46" t="s">
        <v>127</v>
      </c>
      <c r="C19" s="22">
        <v>2016</v>
      </c>
      <c r="D19" s="22">
        <v>75</v>
      </c>
      <c r="E19" s="9">
        <v>110010</v>
      </c>
      <c r="F19" s="9">
        <f t="shared" si="0"/>
        <v>1466.8</v>
      </c>
      <c r="G19" s="17" t="s">
        <v>4</v>
      </c>
      <c r="H19" s="2"/>
    </row>
    <row r="20" spans="1:8" x14ac:dyDescent="0.25">
      <c r="A20" s="2"/>
      <c r="B20" s="46" t="s">
        <v>128</v>
      </c>
      <c r="C20" s="22">
        <v>2016</v>
      </c>
      <c r="D20" s="22">
        <v>75</v>
      </c>
      <c r="E20" s="9">
        <v>77323</v>
      </c>
      <c r="F20" s="9">
        <f t="shared" si="0"/>
        <v>1030.9733333333334</v>
      </c>
      <c r="G20" s="17" t="s">
        <v>4</v>
      </c>
      <c r="H20" s="2"/>
    </row>
    <row r="21" spans="1:8" x14ac:dyDescent="0.25">
      <c r="A21" s="2"/>
      <c r="B21" s="46" t="s">
        <v>129</v>
      </c>
      <c r="C21" s="22">
        <v>2016</v>
      </c>
      <c r="D21" s="22">
        <v>75</v>
      </c>
      <c r="E21" s="9">
        <v>27325</v>
      </c>
      <c r="F21" s="9">
        <f t="shared" si="0"/>
        <v>364.33333333333331</v>
      </c>
      <c r="G21" s="17" t="s">
        <v>4</v>
      </c>
      <c r="H21" s="2"/>
    </row>
    <row r="22" spans="1:8" ht="26.25" x14ac:dyDescent="0.25">
      <c r="A22" s="2"/>
      <c r="B22" s="46" t="s">
        <v>130</v>
      </c>
      <c r="C22" s="22">
        <v>2016</v>
      </c>
      <c r="D22" s="22">
        <v>50</v>
      </c>
      <c r="E22" s="9">
        <v>100000</v>
      </c>
      <c r="F22" s="9">
        <f t="shared" si="0"/>
        <v>2000</v>
      </c>
      <c r="G22" s="17" t="s">
        <v>4</v>
      </c>
      <c r="H22" s="2"/>
    </row>
    <row r="23" spans="1:8" ht="26.25" x14ac:dyDescent="0.25">
      <c r="A23" s="2"/>
      <c r="B23" s="46" t="s">
        <v>131</v>
      </c>
      <c r="C23" s="22">
        <v>2016</v>
      </c>
      <c r="D23" s="22">
        <v>25</v>
      </c>
      <c r="E23" s="9">
        <v>100000</v>
      </c>
      <c r="F23" s="9">
        <f t="shared" si="0"/>
        <v>4000</v>
      </c>
      <c r="G23" s="17" t="s">
        <v>4</v>
      </c>
      <c r="H23" s="2"/>
    </row>
    <row r="24" spans="1:8" ht="26.25" x14ac:dyDescent="0.25">
      <c r="A24" s="2"/>
      <c r="B24" s="46" t="s">
        <v>132</v>
      </c>
      <c r="C24" s="22">
        <v>2016</v>
      </c>
      <c r="D24" s="22">
        <v>10</v>
      </c>
      <c r="E24" s="9">
        <v>50000</v>
      </c>
      <c r="F24" s="9">
        <f t="shared" si="0"/>
        <v>5000</v>
      </c>
      <c r="G24" s="17" t="s">
        <v>4</v>
      </c>
      <c r="H24" s="2"/>
    </row>
    <row r="25" spans="1:8" ht="26.25" x14ac:dyDescent="0.25">
      <c r="A25" s="2"/>
      <c r="B25" s="46" t="s">
        <v>133</v>
      </c>
      <c r="C25" s="22">
        <v>2016</v>
      </c>
      <c r="D25" s="22">
        <v>10</v>
      </c>
      <c r="E25" s="9">
        <v>2006763</v>
      </c>
      <c r="F25" s="9">
        <f t="shared" si="0"/>
        <v>200676.3</v>
      </c>
      <c r="G25" s="17" t="s">
        <v>4</v>
      </c>
      <c r="H25" s="2"/>
    </row>
    <row r="26" spans="1:8" x14ac:dyDescent="0.25">
      <c r="A26" s="2"/>
      <c r="B26" s="46" t="s">
        <v>134</v>
      </c>
      <c r="C26" s="22">
        <v>2016</v>
      </c>
      <c r="D26" s="22">
        <v>10</v>
      </c>
      <c r="E26" s="9">
        <v>64380</v>
      </c>
      <c r="F26" s="9">
        <f t="shared" si="0"/>
        <v>6438</v>
      </c>
      <c r="G26" s="17" t="s">
        <v>4</v>
      </c>
      <c r="H26" s="2"/>
    </row>
    <row r="27" spans="1:8" ht="26.25" x14ac:dyDescent="0.25">
      <c r="A27" s="2"/>
      <c r="B27" s="46" t="s">
        <v>135</v>
      </c>
      <c r="C27" s="22">
        <v>2016</v>
      </c>
      <c r="D27" s="22">
        <v>50</v>
      </c>
      <c r="E27" s="9">
        <v>164422</v>
      </c>
      <c r="F27" s="9">
        <f t="shared" si="0"/>
        <v>3288.44</v>
      </c>
      <c r="G27" s="17" t="s">
        <v>4</v>
      </c>
      <c r="H27" s="2"/>
    </row>
    <row r="28" spans="1:8" ht="26.25" x14ac:dyDescent="0.25">
      <c r="A28" s="2"/>
      <c r="B28" s="46" t="s">
        <v>136</v>
      </c>
      <c r="C28" s="22">
        <v>2016</v>
      </c>
      <c r="D28" s="22">
        <v>15</v>
      </c>
      <c r="E28" s="9">
        <v>556596</v>
      </c>
      <c r="F28" s="9">
        <f t="shared" si="0"/>
        <v>37106.400000000001</v>
      </c>
      <c r="G28" s="17" t="s">
        <v>4</v>
      </c>
      <c r="H28" s="2"/>
    </row>
    <row r="29" spans="1:8" x14ac:dyDescent="0.25">
      <c r="A29" s="2"/>
      <c r="B29" s="46" t="s">
        <v>137</v>
      </c>
      <c r="C29" s="22">
        <v>2016</v>
      </c>
      <c r="D29" s="22">
        <v>10</v>
      </c>
      <c r="E29" s="9">
        <v>117444</v>
      </c>
      <c r="F29" s="9">
        <f t="shared" si="0"/>
        <v>11744.4</v>
      </c>
      <c r="G29" s="17" t="s">
        <v>4</v>
      </c>
      <c r="H29" s="2"/>
    </row>
    <row r="30" spans="1:8" x14ac:dyDescent="0.25">
      <c r="A30" s="2"/>
      <c r="B30" s="46" t="s">
        <v>138</v>
      </c>
      <c r="C30" s="22">
        <v>2016</v>
      </c>
      <c r="D30" s="22">
        <v>5</v>
      </c>
      <c r="E30" s="9">
        <v>1267230</v>
      </c>
      <c r="F30" s="9">
        <f t="shared" si="0"/>
        <v>253446</v>
      </c>
      <c r="G30" s="17" t="s">
        <v>4</v>
      </c>
      <c r="H30" s="2"/>
    </row>
    <row r="31" spans="1:8" x14ac:dyDescent="0.25">
      <c r="A31" s="2"/>
      <c r="B31" s="46" t="s">
        <v>139</v>
      </c>
      <c r="C31" s="22">
        <v>2016</v>
      </c>
      <c r="D31" s="22">
        <v>10</v>
      </c>
      <c r="E31" s="9">
        <v>3484180</v>
      </c>
      <c r="F31" s="9">
        <f t="shared" si="0"/>
        <v>348418</v>
      </c>
      <c r="G31" s="17" t="s">
        <v>4</v>
      </c>
      <c r="H31" s="2"/>
    </row>
    <row r="32" spans="1:8" x14ac:dyDescent="0.25">
      <c r="A32" s="2"/>
      <c r="B32" s="83" t="s">
        <v>54</v>
      </c>
      <c r="C32" s="84"/>
      <c r="D32" s="84"/>
      <c r="E32" s="85"/>
      <c r="F32" s="15">
        <f>SUM(F10:F31)</f>
        <v>931109.70666666678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158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11696689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10454208.25</v>
      </c>
      <c r="H10" s="17" t="s">
        <v>4</v>
      </c>
      <c r="I10" s="2"/>
    </row>
    <row r="11" spans="1:9" x14ac:dyDescent="0.25">
      <c r="A11" s="2"/>
      <c r="B11" s="83" t="s">
        <v>159</v>
      </c>
      <c r="C11" s="84"/>
      <c r="D11" s="84"/>
      <c r="E11" s="84"/>
      <c r="F11" s="85"/>
      <c r="G11" s="15">
        <f>G9-G10</f>
        <v>1242480.75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160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1389579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1245000</v>
      </c>
      <c r="H16" s="17" t="s">
        <v>4</v>
      </c>
      <c r="I16" s="2"/>
    </row>
    <row r="17" spans="1:9" x14ac:dyDescent="0.25">
      <c r="A17" s="2"/>
      <c r="B17" s="83" t="s">
        <v>160</v>
      </c>
      <c r="C17" s="84"/>
      <c r="D17" s="84"/>
      <c r="E17" s="84"/>
      <c r="F17" s="85"/>
      <c r="G17" s="15">
        <f>G15-G16</f>
        <v>144579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161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336969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406881</v>
      </c>
      <c r="H22" s="17" t="s">
        <v>4</v>
      </c>
      <c r="I22" s="2"/>
    </row>
    <row r="23" spans="1:9" x14ac:dyDescent="0.25">
      <c r="A23" s="2"/>
      <c r="B23" s="83" t="s">
        <v>161</v>
      </c>
      <c r="C23" s="84"/>
      <c r="D23" s="84"/>
      <c r="E23" s="84"/>
      <c r="F23" s="85"/>
      <c r="G23" s="15">
        <f>G21-G22</f>
        <v>-69912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2016'!F32</f>
        <v>931109.70666666678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471333.33333333331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459776.37333333347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29877454.939106818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7138215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2188754.1696506711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176489.55930134212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911086.66666666674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10414545.395618679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335808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335808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-1606328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-5984468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-41819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0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-7632615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3117738.395618679</v>
      </c>
      <c r="F28" s="20" t="s">
        <v>4</v>
      </c>
      <c r="G28" s="1">
        <f>IF(E28&lt;0,0,-E28)</f>
        <v>-3117738.395618679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27742017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45849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27787866</v>
      </c>
      <c r="F35" s="20" t="s">
        <v>4</v>
      </c>
      <c r="G35" s="12">
        <f>-E35</f>
        <v>-27787866</v>
      </c>
      <c r="H35" s="20" t="s">
        <v>4</v>
      </c>
      <c r="I35" s="2"/>
    </row>
    <row r="36" spans="1:9" x14ac:dyDescent="0.25">
      <c r="A36" s="2"/>
      <c r="B36" s="83" t="s">
        <v>154</v>
      </c>
      <c r="C36" s="84"/>
      <c r="D36" s="84"/>
      <c r="E36" s="84"/>
      <c r="F36" s="85"/>
      <c r="G36" s="15">
        <f>$G$9+$G$28+$G$30+$G$35</f>
        <v>-1028149.4565118626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152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153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148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166</v>
      </c>
      <c r="C16" s="77"/>
      <c r="D16" s="77"/>
      <c r="E16" s="78"/>
      <c r="F16" s="90" t="s">
        <v>149</v>
      </c>
      <c r="G16" s="90"/>
      <c r="H16" s="2"/>
    </row>
    <row r="17" spans="1:8" x14ac:dyDescent="0.25">
      <c r="A17" s="2"/>
      <c r="B17" s="71" t="s">
        <v>163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150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151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2018-08-10T09:02:01Z</dcterms:modified>
</cp:coreProperties>
</file>