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J3" i="16" s="1"/>
  <c r="F6" i="16"/>
  <c r="G6" i="16"/>
  <c r="J3" i="24"/>
  <c r="M3" i="24" s="1"/>
  <c r="E5" i="16"/>
  <c r="E6" i="16"/>
  <c r="F5" i="16"/>
  <c r="I3" i="16" s="1"/>
  <c r="H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<sst xmlns="http://schemas.openxmlformats.org/spreadsheetml/2006/main" count="115" uniqueCount="76">
  <si>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</si>
  <si>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</si>
  <si>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</si>
  <si>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</si>
  <si>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</si>
  <si>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</si>
  <si>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</si>
  <si>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</si>
  <si>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</si>
  <si>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</si>
  <si>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</si>
  <si>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</si>
  <si>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</si>
  <si>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</si>
  <si>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</si>
  <si>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</si>
  <si>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</si>
  <si>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</si>
  <si>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</si>
  <si>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</si>
  <si>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</si>
  <si>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</si>
  <si>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</si>
  <si>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Fjernaflæsning</t>
  </si>
  <si>
    <t>Vagtordning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</si>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</sst>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7082231.402521207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500698.22364456934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123726.80266666667</v>
      </c>
      <c r="C4" t="s">
        <v>11</v>
      </c>
    </row>
    <row r="5" spans="1:3" s="26" customFormat="1" x14ac:dyDescent="0.25">
      <c r="A5" s="3" t="s">
        <v>12</v>
      </c>
      <c r="B5" s="48">
        <f>SUM(B2:B4)</f>
        <v>7706656.4288324434</v>
      </c>
      <c r="C5" s="62" t="s">
        <v>11</v>
      </c>
    </row>
    <row r="6" spans="1:3" x14ac:dyDescent="0.25">
      <c r="A6" s="47" t="s">
        <v>0</v>
      </c>
      <c r="B6" s="38">
        <f>Investeringer!E3</f>
        <v>7671550.8807699485</v>
      </c>
      <c r="C6" s="23" t="s">
        <v>11</v>
      </c>
    </row>
    <row r="7" spans="1:3" x14ac:dyDescent="0.25">
      <c r="A7" s="4" t="s">
        <v>1</v>
      </c>
      <c r="B7" s="35">
        <f>Investeringer!F3</f>
        <v>2667056.0833952557</v>
      </c>
      <c r="C7" t="s">
        <v>11</v>
      </c>
    </row>
    <row r="8" spans="1:3" x14ac:dyDescent="0.25">
      <c r="A8" s="4" t="s">
        <v>2</v>
      </c>
      <c r="B8" s="35">
        <f>Investeringer!G3</f>
        <v>934661.42006290588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1244712</v>
      </c>
      <c r="C9" t="s">
        <v>11</v>
      </c>
    </row>
    <row r="10" spans="1:3" s="22" customFormat="1" x14ac:dyDescent="0.25">
      <c r="A10" s="3" t="s">
        <v>49</v>
      </c>
      <c r="B10" s="48">
        <f>SUM(B6:B9)</f>
        <v>12517980.384228108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9833916</v>
      </c>
      <c r="C11" t="s">
        <v>11</v>
      </c>
    </row>
    <row r="12" spans="1:3" s="22" customFormat="1" x14ac:dyDescent="0.25">
      <c r="A12" s="3" t="s">
        <v>69</v>
      </c>
      <c r="B12" s="48">
        <f>SUM(B11:B11)</f>
        <v>9833916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30058552.813060552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30324623.307338033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8364202</v>
      </c>
      <c r="C2" s="49">
        <v>0</v>
      </c>
      <c r="D2" s="49">
        <f>B2+C2</f>
        <v>8364202</v>
      </c>
      <c r="E2" s="50">
        <f>D2</f>
        <v>8364202</v>
      </c>
      <c r="F2" s="49">
        <v>7082231.402521207</v>
      </c>
      <c r="G2" s="49">
        <v>0</v>
      </c>
      <c r="H2" s="49">
        <f>F2-G2</f>
        <v>7082231.402521207</v>
      </c>
      <c r="I2" s="49">
        <f>AVERAGEIF(E2:E4,"&lt;&gt;0")</f>
        <v>8306899.271321333</v>
      </c>
      <c r="J2" s="49">
        <v>5260254.6334879007</v>
      </c>
      <c r="K2" s="39">
        <f>IF(H2&gt;I2,IF(I2&gt;J2,I2,J2),H2)</f>
        <v>7082231.402521207</v>
      </c>
    </row>
    <row r="3" spans="1:11" s="23" customFormat="1" x14ac:dyDescent="0.25">
      <c r="A3" s="28">
        <v>2014</v>
      </c>
      <c r="B3" s="49">
        <v>7523515.4699999997</v>
      </c>
      <c r="C3" s="49"/>
      <c r="D3" s="49">
        <f t="shared" ref="D3:D4" si="0">B3+C3</f>
        <v>7523515.4699999997</v>
      </c>
      <c r="E3" s="50">
        <f>D3*Pristalsregulering!C7</f>
        <v>7529534.2823759988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8886449</v>
      </c>
      <c r="C4" s="49"/>
      <c r="D4" s="49">
        <f t="shared" si="0"/>
        <v>8886449</v>
      </c>
      <c r="E4" s="50">
        <f>D4*Pristalsregulering!$C$6*Pristalsregulering!$C$7</f>
        <v>9026961.5315879993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89" width="0" hidden="1" customWidth="1"/>
    <col min="90" max="90" width="9.140625" hidden="1" customWidth="1"/>
    <col min="91" max="93" width="0" hidden="1" customWidth="1"/>
    <col min="94" max="94" width="9.140625" hidden="1" customWidth="1"/>
    <col min="95" max="109" width="0" hidden="1" customWidth="1"/>
    <col min="110" max="110" width="9.140625" hidden="1" customWidth="1"/>
    <col min="111" max="113" width="0" hidden="1" customWidth="1"/>
    <col min="114" max="114" width="9.140625" hidden="1" customWidth="1"/>
    <col min="115" max="175" width="0" hidden="1" customWidth="1"/>
    <col min="176" max="176" width="9.140625" hidden="1" customWidth="1"/>
    <col min="177" max="179" width="0" hidden="1" customWidth="1"/>
    <col min="180" max="180" width="9.140625" hidden="1" customWidth="1"/>
    <col min="181" max="195" width="0" hidden="1" customWidth="1"/>
    <col min="196" max="196" width="9.140625" hidden="1" customWidth="1"/>
    <col min="197" max="199" width="0" hidden="1" customWidth="1"/>
    <col min="200" max="200" width="9.140625" hidden="1" customWidth="1"/>
    <col min="201" max="203" width="0" hidden="1" customWidth="1"/>
    <col min="204" max="204" width="9.140625" hidden="1" customWidth="1"/>
    <col min="205" max="215" width="0" hidden="1" customWidth="1"/>
    <col min="216" max="216" width="9.140625" hidden="1" customWidth="1"/>
    <col min="217" max="219" width="0" hidden="1" customWidth="1"/>
    <col min="220" max="220" width="9.140625" hidden="1" customWidth="1"/>
    <col min="221" max="223" width="0" hidden="1" customWidth="1"/>
    <col min="224" max="224" width="9.140625" hidden="1" customWidth="1"/>
    <col min="225" max="261" width="0" hidden="1" customWidth="1"/>
    <col min="262" max="262" width="9.140625" hidden="1" customWidth="1"/>
    <col min="263" max="265" width="0" hidden="1" customWidth="1"/>
    <col min="266" max="266" width="9.140625" hidden="1" customWidth="1"/>
    <col min="267" max="281" width="0" hidden="1" customWidth="1"/>
    <col min="282" max="282" width="9.140625" hidden="1" customWidth="1"/>
    <col min="283" max="285" width="0" hidden="1" customWidth="1"/>
    <col min="286" max="286" width="9.140625" hidden="1" customWidth="1"/>
    <col min="287" max="289" width="0" hidden="1" customWidth="1"/>
    <col min="290" max="290" width="9.140625" hidden="1" customWidth="1"/>
    <col min="291" max="301" width="0" hidden="1" customWidth="1"/>
    <col min="302" max="302" width="9.140625" hidden="1" customWidth="1"/>
    <col min="303" max="305" width="0" hidden="1" customWidth="1"/>
    <col min="306" max="306" width="9.140625" hidden="1" customWidth="1"/>
    <col min="307" max="309" width="0" hidden="1" customWidth="1"/>
    <col min="310" max="310" width="9.140625" hidden="1" customWidth="1"/>
    <col min="311" max="313" width="0" hidden="1" customWidth="1"/>
    <col min="314" max="314" width="9.140625" hidden="1" customWidth="1"/>
    <col min="315" max="321" width="0" hidden="1" customWidth="1"/>
    <col min="322" max="322" width="9.140625" hidden="1" customWidth="1"/>
    <col min="323" max="325" width="0" hidden="1" customWidth="1"/>
    <col min="326" max="326" width="9.140625" hidden="1" customWidth="1"/>
    <col min="327" max="329" width="0" hidden="1" customWidth="1"/>
    <col min="330" max="330" width="9.140625" hidden="1" customWidth="1"/>
    <col min="331" max="333" width="0" hidden="1" customWidth="1"/>
    <col min="334" max="334" width="9.140625" hidden="1" customWidth="1"/>
    <col min="335" max="337" width="0" hidden="1" customWidth="1"/>
    <col min="338" max="338" width="9.140625" hidden="1" customWidth="1"/>
    <col min="339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110500</v>
      </c>
      <c r="D3" s="72">
        <v>5777</v>
      </c>
      <c r="E3" s="45">
        <f>B3/Pristalsregulering!$C$8</f>
        <v>0</v>
      </c>
      <c r="F3" s="35">
        <f>C3/Pristalsregulering!$C$8</f>
        <v>110921.50170648465</v>
      </c>
      <c r="G3" s="35">
        <f>D3/Pristalsregulering!$C$8</f>
        <v>5799.036338084722</v>
      </c>
      <c r="H3" s="45">
        <f>IF(E4=0,0,AVERAGEIF(E4:E6,"&lt;&gt;0"))+E3</f>
        <v>383977.68559999997</v>
      </c>
      <c r="I3" s="38">
        <f>IF(F4=0,0,AVERAGEIF(F4:F6,"&lt;&gt;0"))+F3</f>
        <v>110921.50170648465</v>
      </c>
      <c r="J3" s="38">
        <f>IF(G4=0,0,AVERAGEIF(G4:G6,"&lt;&gt;0"))+G3</f>
        <v>5799.036338084722</v>
      </c>
      <c r="K3" s="57">
        <f>SUM(H3:J3)</f>
        <v>500698.22364456934</v>
      </c>
    </row>
    <row r="4" spans="1:11" x14ac:dyDescent="0.25">
      <c r="A4" s="28">
        <v>2015</v>
      </c>
      <c r="B4" s="35">
        <v>399697</v>
      </c>
      <c r="C4" s="35"/>
      <c r="D4" s="35"/>
      <c r="E4" s="45">
        <f t="shared" ref="E4:G4" si="0">B4</f>
        <v>399697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367964</v>
      </c>
      <c r="C5" s="35"/>
      <c r="D5" s="35"/>
      <c r="E5" s="45">
        <f>B5*Pristalsregulering!$C$7</f>
        <v>368258.37119999999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16950</v>
      </c>
      <c r="C3" s="42">
        <v>103520</v>
      </c>
      <c r="D3" s="42">
        <v>0</v>
      </c>
      <c r="E3" s="41">
        <f>B3</f>
        <v>16950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123726.80266666667</v>
      </c>
    </row>
    <row r="4" spans="1:8" x14ac:dyDescent="0.25">
      <c r="A4" s="31">
        <v>2014</v>
      </c>
      <c r="B4" s="41">
        <v>16500</v>
      </c>
      <c r="C4" s="42">
        <v>98000</v>
      </c>
      <c r="D4" s="42">
        <v>0</v>
      </c>
      <c r="E4" s="41">
        <f>B4*Pristalsregulering!$C$7</f>
        <v>16513.199999999997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40000</v>
      </c>
      <c r="C5" s="42">
        <v>94000</v>
      </c>
      <c r="D5" s="42">
        <v>0</v>
      </c>
      <c r="E5" s="41">
        <f>B5*Pristalsregulering!$C$7*Pristalsregulering!$C$6</f>
        <v>40632.479999999996</v>
      </c>
      <c r="F5" s="42">
        <f>C5*Pristalsregulering!$C$7*Pristalsregulering!$C$6</f>
        <v>95486.327999999994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7046530.8840151364</v>
      </c>
      <c r="C3" s="38">
        <v>2603136.4003173378</v>
      </c>
      <c r="D3" s="40">
        <v>931109.70666666678</v>
      </c>
      <c r="E3" s="35">
        <f>B3*Pristalsregulering!C2*Pristalsregulering!C3*Pristalsregulering!C4*Pristalsregulering!C5*Pristalsregulering!C6*Pristalsregulering!C7</f>
        <v>7671550.8807699485</v>
      </c>
      <c r="F3" s="35">
        <v>2667056.0833952557</v>
      </c>
      <c r="G3" s="35">
        <f xml:space="preserve"> D3/Pristalsregulering!$C$8</f>
        <v>934661.42006290588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1244712</v>
      </c>
      <c r="D3" s="38">
        <v>0</v>
      </c>
      <c r="E3" s="40">
        <v>0</v>
      </c>
      <c r="F3" s="38">
        <f>B3</f>
        <v>0</v>
      </c>
      <c r="G3" s="38">
        <f>C3</f>
        <v>1244712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1244712</v>
      </c>
      <c r="L3" s="43">
        <f>AVERAGE(H3:H5)+AVERAGE(I3:I5)</f>
        <v>0</v>
      </c>
      <c r="M3" s="44">
        <f>SUM(J3:L3)</f>
        <v>1244712</v>
      </c>
      <c r="N3" s="23"/>
    </row>
    <row r="4" spans="1:14" x14ac:dyDescent="0.25">
      <c r="A4" s="28">
        <v>2014</v>
      </c>
      <c r="B4" s="45">
        <v>0</v>
      </c>
      <c r="C4" s="38">
        <v>1247782.6599999999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1248780.8861279998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1248863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1268610.0217559997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32524</v>
      </c>
      <c r="C2" s="42">
        <v>0</v>
      </c>
      <c r="D2" s="42">
        <v>11262</v>
      </c>
      <c r="E2" s="42">
        <v>600148</v>
      </c>
      <c r="F2" s="42">
        <v>0</v>
      </c>
      <c r="G2" s="42">
        <v>9189982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9833916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2017-09-13T12:26:37Z</dcterms:modified>
</cp:coreProperties>
</file>