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20" i="19" l="1"/>
  <c r="G21" i="19" s="1"/>
  <c r="E15" i="22" s="1"/>
  <c r="G15" i="22" s="1"/>
  <c r="F18" i="11" l="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E23" i="22"/>
  <c r="G23" i="22" l="1"/>
  <c r="G24" i="22"/>
  <c r="E27" i="22"/>
  <c r="E15" i="13" l="1"/>
  <c r="F11" i="11"/>
  <c r="F19" i="11"/>
  <c r="G30" i="13" l="1"/>
  <c r="E35" i="13" l="1"/>
  <c r="G35" i="13" s="1"/>
  <c r="E27" i="13"/>
  <c r="E19" i="13"/>
  <c r="G11" i="12"/>
  <c r="G23" i="12"/>
  <c r="G17" i="12"/>
  <c r="F10" i="11"/>
  <c r="F20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<sst xmlns="http://schemas.openxmlformats.org/spreadsheetml/2006/main" count="319" uniqueCount="157">
  <si>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</si>
  <si>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</si>
  <si>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</si>
  <si>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</si>
  <si>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</si>
  <si>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</si>
  <si>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</si>
  <si>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</si>
  <si>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</si>
  <si>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</si>
  <si>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</si>
  <si>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</si>
  <si>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</si>
  <si>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</si>
  <si>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</si>
  <si>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</si>
  <si>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</si>
  <si>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</si>
  <si>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</si>
  <si>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</si>
  <si>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</si>
  <si>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</si>
  <si>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</si>
  <si>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</si>
  <si>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</si>
  <si>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</si>
  <si>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</si>
  <si>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</si>
  <si>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</si>
  <si>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</si>
  <si>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</si>
  <si>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</si>
  <si>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</si>
  <si>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</si>
  <si>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</si>
  <si>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</si>
  <si>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</si>
  <si>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</si>
  <si>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</si>
  <si>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</si>
  <si>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</si>
  <si>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</si>
  <si>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</si>
  <si>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</si>
  <si>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</si>
  <si>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</si>
  <si>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</si>
  <si>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</si>
  <si>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</si>
  <si>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</si>
  <si>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</si>
  <si>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</si>
  <si>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</si>
  <si>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</si>
  <si>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</si>
  <si>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</si>
  <si>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</si>
  <si>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</si>
  <si>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</si>
  <si>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</si>
  <si>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</si>
  <si>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</si>
  <si>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</si>
  <si>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</si>
  <si>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</si>
  <si>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</si>
  <si>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</si>
  <si>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</si>
  <si>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</si>
  <si>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</si>
  <si>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</si>
  <si>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</si>
  <si>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</si>
  <si>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</si>
  <si>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</si>
  <si>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</si>
  <si>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</si>
  <si>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</si>
  <si>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</si>
  <si>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</si>
  <si>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</si>
  <si>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</si>
  <si>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</si>
  <si>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</si>
  <si>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</si>
  <si>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</si>
  <si>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</si>
  <si>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</si>
  <si>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</si>
  <si>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</si>
  <si>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</si>
  <si>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</si>
  <si>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</si>
  <si>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</si>
  <si>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</si>
  <si>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</si>
  <si>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</si>
  <si>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</si>
  <si>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</si>
  <si>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</si>
  <si>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</si>
  <si>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</si>
  <si>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</si>
  <si>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</si>
  <si>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</si>
  <si>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</si>
  <si>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</si>
  <si>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</si>
  <si>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</si>
  <si>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</si>
  <si>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</si>
  <si>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</si>
  <si>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</si>
  <si>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</si>
  <si>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</si>
  <si>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</si>
  <si>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</si>
  <si>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</si>
  <si>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</si>
  <si>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SRO-anlæg, vandværk</t>
  </si>
  <si>
    <t>Ledningsnet ≤ Ø50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</si>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</sst>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151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32212657.833915703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7833479.1415530331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13781518.151282415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11249973.918143138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154</v>
      </c>
      <c r="C13" s="41"/>
      <c r="D13" s="42"/>
      <c r="E13" s="31" t="s">
        <v>101</v>
      </c>
      <c r="F13" s="8" t="s">
        <v>4</v>
      </c>
      <c r="G13" s="32">
        <v>-603478.76424748928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153</v>
      </c>
      <c r="C14" s="41"/>
      <c r="D14" s="42"/>
      <c r="E14" s="31" t="s">
        <v>101</v>
      </c>
      <c r="F14" s="8" t="s">
        <v>4</v>
      </c>
      <c r="G14" s="32">
        <v>-555680.06341646961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omk.'!G21</f>
        <v>2065317.0280874986</v>
      </c>
      <c r="F15" s="8" t="s">
        <v>4</v>
      </c>
      <c r="G15" s="33">
        <f>E15*(1+E30/100)</f>
        <v>2101460.0760790301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330430.55986666656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-248605.58913072199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137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36143.047991531224</v>
      </c>
      <c r="F23" s="8" t="s">
        <v>4</v>
      </c>
      <c r="G23" s="32">
        <f>SUM(G10:G15,G18:G22)*$E$30/100</f>
        <v>591627.26803938905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-385324.54518111155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-283875.56724322744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34314117.909994729</v>
      </c>
      <c r="F27" s="29" t="s">
        <v>4</v>
      </c>
      <c r="G27" s="37">
        <f>SUM(G10:G26)</f>
        <v>33811524.585744657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144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145</v>
      </c>
      <c r="C31" s="67"/>
      <c r="D31" s="68"/>
      <c r="E31" s="38">
        <v>1.3710592280366669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146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7698750.9990693191</v>
      </c>
      <c r="H9" s="17" t="s">
        <v>4</v>
      </c>
      <c r="I9" s="2"/>
    </row>
    <row r="10" spans="1:9" x14ac:dyDescent="0.25">
      <c r="A10" s="2"/>
      <c r="B10" s="74" t="s">
        <v>156</v>
      </c>
      <c r="C10" s="67"/>
      <c r="D10" s="67"/>
      <c r="E10" s="67"/>
      <c r="F10" s="68"/>
      <c r="G10" s="9">
        <v>109290.92669767998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13544489.58356994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11056485.423236499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32299726.005875759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127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128</v>
      </c>
      <c r="C11" s="67"/>
      <c r="D11" s="67"/>
      <c r="E11" s="93">
        <v>26215.999199999998</v>
      </c>
      <c r="F11" s="17" t="s">
        <v>4</v>
      </c>
      <c r="G11" s="9">
        <v>20570</v>
      </c>
      <c r="H11" s="17" t="s">
        <v>4</v>
      </c>
      <c r="I11" s="2"/>
    </row>
    <row r="12" spans="1:9" x14ac:dyDescent="0.25">
      <c r="A12" s="2"/>
      <c r="B12" s="66" t="s">
        <v>129</v>
      </c>
      <c r="C12" s="67"/>
      <c r="D12" s="67"/>
      <c r="E12" s="93">
        <v>0</v>
      </c>
      <c r="F12" s="17" t="s">
        <v>4</v>
      </c>
      <c r="G12" s="9">
        <v>939683</v>
      </c>
      <c r="H12" s="17" t="s">
        <v>4</v>
      </c>
      <c r="I12" s="2"/>
    </row>
    <row r="13" spans="1:9" x14ac:dyDescent="0.25">
      <c r="A13" s="2"/>
      <c r="B13" s="66" t="s">
        <v>130</v>
      </c>
      <c r="C13" s="67"/>
      <c r="D13" s="67"/>
      <c r="E13" s="93">
        <v>32399.4126</v>
      </c>
      <c r="F13" s="17" t="s">
        <v>4</v>
      </c>
      <c r="G13" s="9">
        <v>47691</v>
      </c>
      <c r="H13" s="17" t="s">
        <v>4</v>
      </c>
      <c r="I13" s="2"/>
    </row>
    <row r="14" spans="1:9" x14ac:dyDescent="0.25">
      <c r="A14" s="2"/>
      <c r="B14" s="66" t="s">
        <v>131</v>
      </c>
      <c r="C14" s="67"/>
      <c r="D14" s="67"/>
      <c r="E14" s="93">
        <v>10308228.3138</v>
      </c>
      <c r="F14" s="17" t="s">
        <v>4</v>
      </c>
      <c r="G14" s="9">
        <v>10321755</v>
      </c>
      <c r="H14" s="17" t="s">
        <v>4</v>
      </c>
      <c r="I14" s="2"/>
    </row>
    <row r="15" spans="1:9" x14ac:dyDescent="0.25">
      <c r="A15" s="2"/>
      <c r="B15" s="66" t="s">
        <v>132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133</v>
      </c>
      <c r="C16" s="67"/>
      <c r="D16" s="67"/>
      <c r="E16" s="93">
        <v>550985.26939999999</v>
      </c>
      <c r="F16" s="17" t="s">
        <v>4</v>
      </c>
      <c r="G16" s="9">
        <v>1557896</v>
      </c>
      <c r="H16" s="17" t="s">
        <v>4</v>
      </c>
      <c r="I16" s="2"/>
    </row>
    <row r="17" spans="1:9" x14ac:dyDescent="0.25">
      <c r="A17" s="2"/>
      <c r="B17" s="66" t="s">
        <v>134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6" t="s">
        <v>135</v>
      </c>
      <c r="C18" s="87"/>
      <c r="D18" s="87"/>
      <c r="E18" s="93">
        <v>0</v>
      </c>
      <c r="F18" s="17" t="s">
        <v>4</v>
      </c>
      <c r="G18" s="9">
        <v>25100</v>
      </c>
      <c r="H18" s="17" t="s">
        <v>4</v>
      </c>
      <c r="I18" s="2"/>
    </row>
    <row r="19" spans="1:9" x14ac:dyDescent="0.25">
      <c r="A19" s="2"/>
      <c r="B19" s="86" t="s">
        <v>136</v>
      </c>
      <c r="C19" s="87"/>
      <c r="D19" s="87"/>
      <c r="E19" s="93">
        <v>0</v>
      </c>
      <c r="F19" s="17" t="s">
        <v>4</v>
      </c>
      <c r="G19" s="9">
        <v>34929.599999999999</v>
      </c>
      <c r="H19" s="17" t="s">
        <v>4</v>
      </c>
      <c r="I19" s="2"/>
    </row>
    <row r="20" spans="1:9" x14ac:dyDescent="0.25">
      <c r="A20" s="2"/>
      <c r="B20" s="78" t="s">
        <v>86</v>
      </c>
      <c r="C20" s="79"/>
      <c r="D20" s="79"/>
      <c r="E20" s="79"/>
      <c r="F20" s="80"/>
      <c r="G20" s="15">
        <f>SUM(G10:G19)-SUM(E10:E19)</f>
        <v>2029795.6049999986</v>
      </c>
      <c r="H20" s="16" t="s">
        <v>4</v>
      </c>
      <c r="I20" s="2"/>
    </row>
    <row r="21" spans="1:9" x14ac:dyDescent="0.25">
      <c r="A21" s="2"/>
      <c r="B21" s="78" t="s">
        <v>87</v>
      </c>
      <c r="C21" s="79"/>
      <c r="D21" s="79"/>
      <c r="E21" s="79"/>
      <c r="F21" s="80"/>
      <c r="G21" s="15">
        <f>G20*(1+'Fane 2. Overblik ØR18-19'!E30/100)</f>
        <v>2065317.0280874986</v>
      </c>
      <c r="H21" s="16" t="s">
        <v>4</v>
      </c>
      <c r="I21" s="2"/>
    </row>
    <row r="22" spans="1:9" x14ac:dyDescent="0.25">
      <c r="A22" s="2"/>
      <c r="B22" s="19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18"/>
      <c r="C23" s="18"/>
      <c r="D23" s="18"/>
      <c r="E23" s="18"/>
      <c r="F23" s="18"/>
      <c r="G23" s="18"/>
      <c r="H23" s="18"/>
      <c r="I23" s="2"/>
    </row>
    <row r="24" spans="1:9" x14ac:dyDescent="0.25">
      <c r="A24" s="2"/>
      <c r="B24" s="2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-15797005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-15797004.756613757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-0.24338624253869057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75</v>
      </c>
      <c r="E10" s="9">
        <v>369.47</v>
      </c>
      <c r="F10" s="9">
        <f>E10/D10</f>
        <v>4.9262666666666668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10</v>
      </c>
      <c r="E11" s="9">
        <v>197389.53</v>
      </c>
      <c r="F11" s="9">
        <f t="shared" ref="F11:F19" si="0">E11/D11</f>
        <v>19738.953000000001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75</v>
      </c>
      <c r="E12" s="9">
        <v>318901.31</v>
      </c>
      <c r="F12" s="9">
        <f t="shared" si="0"/>
        <v>4252.0174666666662</v>
      </c>
      <c r="G12" s="17" t="s">
        <v>4</v>
      </c>
      <c r="H12" s="2"/>
    </row>
    <row r="13" spans="1:8" x14ac:dyDescent="0.25">
      <c r="A13" s="2"/>
      <c r="B13" s="94" t="s">
        <v>118</v>
      </c>
      <c r="C13" s="22">
        <v>2016</v>
      </c>
      <c r="D13" s="22">
        <v>75</v>
      </c>
      <c r="E13" s="9">
        <v>924731.89</v>
      </c>
      <c r="F13" s="9">
        <f t="shared" si="0"/>
        <v>12329.758533333334</v>
      </c>
      <c r="G13" s="17" t="s">
        <v>4</v>
      </c>
      <c r="H13" s="2"/>
    </row>
    <row r="14" spans="1:8" x14ac:dyDescent="0.25">
      <c r="A14" s="2"/>
      <c r="B14" s="94" t="s">
        <v>121</v>
      </c>
      <c r="C14" s="22">
        <v>2016</v>
      </c>
      <c r="D14" s="22">
        <v>75</v>
      </c>
      <c r="E14" s="9">
        <v>386217.49</v>
      </c>
      <c r="F14" s="9">
        <f t="shared" si="0"/>
        <v>5149.5665333333336</v>
      </c>
      <c r="G14" s="17" t="s">
        <v>4</v>
      </c>
      <c r="H14" s="2"/>
    </row>
    <row r="15" spans="1:8" x14ac:dyDescent="0.25">
      <c r="A15" s="2"/>
      <c r="B15" s="94" t="s">
        <v>122</v>
      </c>
      <c r="C15" s="22">
        <v>2016</v>
      </c>
      <c r="D15" s="22">
        <v>75</v>
      </c>
      <c r="E15" s="9">
        <v>129308.89</v>
      </c>
      <c r="F15" s="9">
        <f t="shared" si="0"/>
        <v>1724.1185333333333</v>
      </c>
      <c r="G15" s="17" t="s">
        <v>4</v>
      </c>
      <c r="H15" s="2"/>
    </row>
    <row r="16" spans="1:8" x14ac:dyDescent="0.25">
      <c r="A16" s="2"/>
      <c r="B16" s="94" t="s">
        <v>123</v>
      </c>
      <c r="C16" s="22">
        <v>2016</v>
      </c>
      <c r="D16" s="22">
        <v>75</v>
      </c>
      <c r="E16" s="9">
        <v>525500.19999999995</v>
      </c>
      <c r="F16" s="9">
        <f t="shared" si="0"/>
        <v>7006.6693333333324</v>
      </c>
      <c r="G16" s="17" t="s">
        <v>4</v>
      </c>
      <c r="H16" s="2"/>
    </row>
    <row r="17" spans="1:8" x14ac:dyDescent="0.25">
      <c r="A17" s="2"/>
      <c r="B17" s="94" t="s">
        <v>124</v>
      </c>
      <c r="C17" s="22">
        <v>2016</v>
      </c>
      <c r="D17" s="22">
        <v>75</v>
      </c>
      <c r="E17" s="9">
        <v>14638.25</v>
      </c>
      <c r="F17" s="9">
        <f t="shared" si="0"/>
        <v>195.17666666666668</v>
      </c>
      <c r="G17" s="17" t="s">
        <v>4</v>
      </c>
      <c r="H17" s="2"/>
    </row>
    <row r="18" spans="1:8" x14ac:dyDescent="0.25">
      <c r="A18" s="2"/>
      <c r="B18" s="94" t="s">
        <v>125</v>
      </c>
      <c r="C18" s="22">
        <v>2016</v>
      </c>
      <c r="D18" s="22">
        <v>75</v>
      </c>
      <c r="E18" s="9">
        <v>16959.14</v>
      </c>
      <c r="F18" s="9">
        <f t="shared" si="0"/>
        <v>226.12186666666665</v>
      </c>
      <c r="G18" s="17" t="s">
        <v>4</v>
      </c>
      <c r="H18" s="2"/>
    </row>
    <row r="19" spans="1:8" ht="26.25" x14ac:dyDescent="0.25">
      <c r="A19" s="2"/>
      <c r="B19" s="94" t="s">
        <v>126</v>
      </c>
      <c r="C19" s="22">
        <v>2016</v>
      </c>
      <c r="D19" s="22">
        <v>10</v>
      </c>
      <c r="E19" s="9">
        <v>243355.85</v>
      </c>
      <c r="F19" s="9">
        <f t="shared" si="0"/>
        <v>24335.584999999999</v>
      </c>
      <c r="G19" s="17" t="s">
        <v>4</v>
      </c>
      <c r="H19" s="2"/>
    </row>
    <row r="20" spans="1:8" x14ac:dyDescent="0.25">
      <c r="A20" s="2"/>
      <c r="B20" s="78" t="s">
        <v>54</v>
      </c>
      <c r="C20" s="79"/>
      <c r="D20" s="79"/>
      <c r="E20" s="80"/>
      <c r="F20" s="15">
        <f>SUM(F10:F19)</f>
        <v>74962.893199999991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147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12985595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11112490</v>
      </c>
      <c r="H10" s="17" t="s">
        <v>4</v>
      </c>
      <c r="I10" s="2"/>
    </row>
    <row r="11" spans="1:9" x14ac:dyDescent="0.25">
      <c r="A11" s="2"/>
      <c r="B11" s="78" t="s">
        <v>148</v>
      </c>
      <c r="C11" s="79"/>
      <c r="D11" s="79"/>
      <c r="E11" s="79"/>
      <c r="F11" s="80"/>
      <c r="G11" s="15">
        <f>G9-G10</f>
        <v>1873105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149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1042696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1930000</v>
      </c>
      <c r="H16" s="17" t="s">
        <v>4</v>
      </c>
      <c r="I16" s="2"/>
    </row>
    <row r="17" spans="1:9" x14ac:dyDescent="0.25">
      <c r="A17" s="2"/>
      <c r="B17" s="78" t="s">
        <v>149</v>
      </c>
      <c r="C17" s="79"/>
      <c r="D17" s="79"/>
      <c r="E17" s="79"/>
      <c r="F17" s="80"/>
      <c r="G17" s="15">
        <f>G15-G16</f>
        <v>-887304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150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0</v>
      </c>
      <c r="H22" s="17" t="s">
        <v>4</v>
      </c>
      <c r="I22" s="2"/>
    </row>
    <row r="23" spans="1:9" x14ac:dyDescent="0.25">
      <c r="A23" s="2"/>
      <c r="B23" s="78" t="s">
        <v>150</v>
      </c>
      <c r="C23" s="79"/>
      <c r="D23" s="79"/>
      <c r="E23" s="79"/>
      <c r="F23" s="80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2016'!F20</f>
        <v>74962.893199999991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730333.33333333337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-655370.44013333344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32355410.410869278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8085794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3199910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1144101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1056000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13485805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893970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893970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-974208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-2464072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-2489753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-5928033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8451742</v>
      </c>
      <c r="F28" s="20" t="s">
        <v>4</v>
      </c>
      <c r="G28" s="1">
        <f>IF(E28&lt;0,0,-E28)</f>
        <v>-8451742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24002450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149824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24152274</v>
      </c>
      <c r="F35" s="20" t="s">
        <v>4</v>
      </c>
      <c r="G35" s="12">
        <f>-E35</f>
        <v>-24152274</v>
      </c>
      <c r="H35" s="20" t="s">
        <v>4</v>
      </c>
      <c r="I35" s="2"/>
    </row>
    <row r="36" spans="1:9" x14ac:dyDescent="0.25">
      <c r="A36" s="2"/>
      <c r="B36" s="78" t="s">
        <v>143</v>
      </c>
      <c r="C36" s="79"/>
      <c r="D36" s="79"/>
      <c r="E36" s="79"/>
      <c r="F36" s="80"/>
      <c r="G36" s="15">
        <f>$G$9+$G$28+$G$30+$G$35</f>
        <v>-248605.58913072199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141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142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137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155</v>
      </c>
      <c r="C16" s="72"/>
      <c r="D16" s="72"/>
      <c r="E16" s="73"/>
      <c r="F16" s="85" t="s">
        <v>138</v>
      </c>
      <c r="G16" s="85"/>
      <c r="H16" s="2"/>
    </row>
    <row r="17" spans="1:8" x14ac:dyDescent="0.25">
      <c r="A17" s="2"/>
      <c r="B17" s="66" t="s">
        <v>152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139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140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2018-08-10T12:11:04Z</dcterms:modified>
</cp:coreProperties>
</file>