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9" i="11" l="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18" i="19"/>
  <c r="G19" i="19" s="1"/>
  <c r="E15" i="22" s="1"/>
  <c r="G15" i="22" l="1"/>
  <c r="E23" i="22"/>
  <c r="E27" i="22" s="1"/>
  <c r="E15" i="13"/>
  <c r="F11" i="11"/>
  <c r="F20" i="11"/>
  <c r="G23" i="22" l="1"/>
  <c r="G30" i="13"/>
  <c r="E35" i="13" l="1"/>
  <c r="G35" i="13" s="1"/>
  <c r="E27" i="13"/>
  <c r="E19" i="13"/>
  <c r="G11" i="12"/>
  <c r="G23" i="12"/>
  <c r="G17" i="12"/>
  <c r="F10" i="11"/>
  <c r="F21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<sst xmlns="http://schemas.openxmlformats.org/spreadsheetml/2006/main" count="315" uniqueCount="156">
  <si>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</si>
  <si>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</si>
  <si>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</si>
  <si>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</si>
  <si>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</si>
  <si>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</si>
  <si>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</si>
  <si>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</si>
  <si>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</si>
  <si>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</si>
  <si>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</si>
  <si>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</si>
  <si>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</si>
  <si>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</si>
  <si>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</si>
  <si>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</si>
  <si>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</si>
  <si>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</si>
  <si>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</si>
  <si>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</si>
  <si>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</si>
  <si>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</si>
  <si>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</si>
  <si>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</si>
  <si>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</si>
  <si>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</si>
  <si>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</si>
  <si>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</si>
  <si>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</si>
  <si>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</si>
  <si>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</si>
  <si>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</si>
  <si>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</si>
  <si>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</si>
  <si>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</si>
  <si>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</si>
  <si>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</si>
  <si>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</si>
  <si>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</si>
  <si>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</si>
  <si>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</si>
  <si>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</si>
  <si>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</si>
  <si>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</si>
  <si>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</si>
  <si>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</si>
  <si>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</si>
  <si>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</si>
  <si>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</si>
  <si>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</si>
  <si>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</si>
  <si>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</si>
  <si>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</si>
  <si>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</si>
  <si>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</si>
  <si>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</si>
  <si>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</si>
  <si>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</si>
  <si>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</si>
  <si>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</si>
  <si>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</si>
  <si>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</si>
  <si>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</si>
  <si>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</si>
  <si>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</si>
  <si>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</si>
  <si>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</si>
  <si>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</si>
  <si>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</si>
  <si>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</si>
  <si>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</si>
  <si>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</si>
  <si>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</si>
  <si>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</si>
  <si>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</si>
  <si>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</si>
  <si>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</si>
  <si>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</si>
  <si>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</si>
  <si>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</si>
  <si>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</si>
  <si>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</si>
  <si>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</si>
  <si>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</si>
  <si>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</si>
  <si>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</si>
  <si>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</si>
  <si>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</si>
  <si>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</si>
  <si>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</si>
  <si>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</si>
  <si>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</si>
  <si>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</si>
  <si>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</si>
  <si>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</si>
  <si>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</si>
  <si>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</si>
  <si>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</si>
  <si>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</si>
  <si>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</si>
  <si>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</si>
  <si>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</si>
  <si>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</si>
  <si>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</si>
  <si>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</si>
  <si>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</si>
  <si>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</si>
  <si>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</si>
  <si>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</si>
  <si>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</si>
  <si>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</si>
  <si>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</si>
  <si>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</si>
  <si>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</si>
  <si>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</si>
  <si>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</si>
  <si>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</si>
  <si>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</si>
  <si>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 anlæg</t>
  </si>
  <si>
    <t>Køretøjer, personbil</t>
  </si>
  <si>
    <t>Arbejdsplads</t>
  </si>
  <si>
    <t>Boring (inkl. etablering, forerør, filter og prøvepumpning)</t>
  </si>
  <si>
    <t>Ø110 mm &lt; Ledningsnet ≤ Ø 250 mm</t>
  </si>
  <si>
    <t>Afregningsmålere, mekaniske</t>
  </si>
  <si>
    <t>Inspektionsbrønd, Konstruktioner</t>
  </si>
  <si>
    <t>SRO-brønd/kvarterbrønd/sektionsbrønd, Mek./EL</t>
  </si>
  <si>
    <t>Ø 50mm &lt; Ledningsnet ≤ Ø110 mm</t>
  </si>
  <si>
    <t>Beluftningsanlæg, bundbeluftbning, Mek./EL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</si>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</sst>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150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253223255.19993818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85983547.472384274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69477922.133053809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106195147.8519531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153</v>
      </c>
      <c r="C13" s="41"/>
      <c r="D13" s="42"/>
      <c r="E13" s="31" t="s">
        <v>101</v>
      </c>
      <c r="F13" s="8" t="s">
        <v>4</v>
      </c>
      <c r="G13" s="32">
        <v>-4597934.6419494608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152</v>
      </c>
      <c r="C14" s="41"/>
      <c r="D14" s="42"/>
      <c r="E14" s="31" t="s">
        <v>101</v>
      </c>
      <c r="F14" s="8" t="s">
        <v>4</v>
      </c>
      <c r="G14" s="32">
        <v>-2417002.444209598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-6665630.0492595043</v>
      </c>
      <c r="F15" s="8" t="s">
        <v>4</v>
      </c>
      <c r="G15" s="33">
        <f>E15*(1+E30/100)</f>
        <v>-6782278.5751215462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-11287924.701666668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6136837.3294971287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136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-116648.52586204132</v>
      </c>
      <c r="F23" s="8" t="s">
        <v>4</v>
      </c>
      <c r="G23" s="32">
        <f>SUM(G10:G15,G18:G22)*$E$30/100</f>
        <v>4337539.5314319348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-2863947.6194655108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-1185618.9380302618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246440976.62481663</v>
      </c>
      <c r="F27" s="29" t="s">
        <v>4</v>
      </c>
      <c r="G27" s="37">
        <f>SUM(G10:G26)</f>
        <v>242996287.39787722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143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144</v>
      </c>
      <c r="C31" s="67"/>
      <c r="D31" s="68"/>
      <c r="E31" s="38">
        <v>0.81763206835815883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145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84504714.960574225</v>
      </c>
      <c r="H9" s="17" t="s">
        <v>4</v>
      </c>
      <c r="I9" s="2"/>
    </row>
    <row r="10" spans="1:9" x14ac:dyDescent="0.25">
      <c r="A10" s="2"/>
      <c r="B10" s="74" t="s">
        <v>155</v>
      </c>
      <c r="C10" s="67"/>
      <c r="D10" s="67"/>
      <c r="E10" s="67"/>
      <c r="F10" s="68"/>
      <c r="G10" s="9">
        <v>6055190.622071798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68282970.155335441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104368695.67759518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257156380.79350483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128</v>
      </c>
      <c r="C10" s="67"/>
      <c r="D10" s="67"/>
      <c r="E10" s="93">
        <v>9878002.4083999991</v>
      </c>
      <c r="F10" s="17" t="s">
        <v>4</v>
      </c>
      <c r="G10" s="9">
        <v>9964098</v>
      </c>
      <c r="H10" s="17" t="s">
        <v>4</v>
      </c>
      <c r="I10" s="2"/>
    </row>
    <row r="11" spans="1:9" x14ac:dyDescent="0.25">
      <c r="A11" s="2"/>
      <c r="B11" s="66" t="s">
        <v>129</v>
      </c>
      <c r="C11" s="67"/>
      <c r="D11" s="67"/>
      <c r="E11" s="93">
        <v>1270064.3458</v>
      </c>
      <c r="F11" s="17" t="s">
        <v>4</v>
      </c>
      <c r="G11" s="9">
        <v>0</v>
      </c>
      <c r="H11" s="17" t="s">
        <v>4</v>
      </c>
      <c r="I11" s="2"/>
    </row>
    <row r="12" spans="1:9" x14ac:dyDescent="0.25">
      <c r="A12" s="2"/>
      <c r="B12" s="66" t="s">
        <v>130</v>
      </c>
      <c r="C12" s="67"/>
      <c r="D12" s="67"/>
      <c r="E12" s="93">
        <v>1663654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131</v>
      </c>
      <c r="C13" s="67"/>
      <c r="D13" s="67"/>
      <c r="E13" s="93">
        <v>16199.208199999999</v>
      </c>
      <c r="F13" s="17" t="s">
        <v>4</v>
      </c>
      <c r="G13" s="9">
        <v>229146</v>
      </c>
      <c r="H13" s="17" t="s">
        <v>4</v>
      </c>
      <c r="I13" s="2"/>
    </row>
    <row r="14" spans="1:9" x14ac:dyDescent="0.25">
      <c r="A14" s="2"/>
      <c r="B14" s="66" t="s">
        <v>132</v>
      </c>
      <c r="C14" s="67"/>
      <c r="D14" s="67"/>
      <c r="E14" s="93">
        <v>90197151.409600005</v>
      </c>
      <c r="F14" s="17" t="s">
        <v>4</v>
      </c>
      <c r="G14" s="9">
        <v>86198433</v>
      </c>
      <c r="H14" s="17" t="s">
        <v>4</v>
      </c>
      <c r="I14" s="2"/>
    </row>
    <row r="15" spans="1:9" x14ac:dyDescent="0.25">
      <c r="A15" s="2"/>
      <c r="B15" s="66" t="s">
        <v>133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134</v>
      </c>
      <c r="C16" s="67"/>
      <c r="D16" s="67"/>
      <c r="E16" s="93">
        <v>34764.3914</v>
      </c>
      <c r="F16" s="17" t="s">
        <v>4</v>
      </c>
      <c r="G16" s="9">
        <v>117171</v>
      </c>
      <c r="H16" s="17" t="s">
        <v>4</v>
      </c>
      <c r="I16" s="2"/>
    </row>
    <row r="17" spans="1:9" x14ac:dyDescent="0.25">
      <c r="A17" s="2"/>
      <c r="B17" s="66" t="s">
        <v>135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-6550987.7634000033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-6665630.0492595043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34584000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34584000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0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10</v>
      </c>
      <c r="E10" s="9">
        <v>4298251</v>
      </c>
      <c r="F10" s="9">
        <f>E10/D10</f>
        <v>429825.1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5</v>
      </c>
      <c r="E11" s="9">
        <v>1209107</v>
      </c>
      <c r="F11" s="9">
        <f t="shared" ref="F11:F20" si="0">E11/D11</f>
        <v>241821.4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5</v>
      </c>
      <c r="E12" s="9">
        <v>4453143</v>
      </c>
      <c r="F12" s="9">
        <f t="shared" si="0"/>
        <v>890628.6</v>
      </c>
      <c r="G12" s="17" t="s">
        <v>4</v>
      </c>
      <c r="H12" s="2"/>
    </row>
    <row r="13" spans="1:8" ht="26.25" x14ac:dyDescent="0.25">
      <c r="A13" s="2"/>
      <c r="B13" s="94" t="s">
        <v>121</v>
      </c>
      <c r="C13" s="22">
        <v>2016</v>
      </c>
      <c r="D13" s="22">
        <v>30</v>
      </c>
      <c r="E13" s="9">
        <v>3869067</v>
      </c>
      <c r="F13" s="9">
        <f t="shared" si="0"/>
        <v>128968.9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75</v>
      </c>
      <c r="E14" s="9">
        <v>7058303</v>
      </c>
      <c r="F14" s="9">
        <f t="shared" si="0"/>
        <v>94110.706666666665</v>
      </c>
      <c r="G14" s="17" t="s">
        <v>4</v>
      </c>
      <c r="H14" s="2"/>
    </row>
    <row r="15" spans="1:8" x14ac:dyDescent="0.25">
      <c r="A15" s="2"/>
      <c r="B15" s="94" t="s">
        <v>123</v>
      </c>
      <c r="C15" s="22">
        <v>2016</v>
      </c>
      <c r="D15" s="22">
        <v>8</v>
      </c>
      <c r="E15" s="9">
        <v>6201145</v>
      </c>
      <c r="F15" s="9">
        <f t="shared" si="0"/>
        <v>775143.125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50</v>
      </c>
      <c r="E16" s="9">
        <v>1172517</v>
      </c>
      <c r="F16" s="9">
        <f t="shared" si="0"/>
        <v>23450.34</v>
      </c>
      <c r="G16" s="17" t="s">
        <v>4</v>
      </c>
      <c r="H16" s="2"/>
    </row>
    <row r="17" spans="1:8" ht="26.25" x14ac:dyDescent="0.25">
      <c r="A17" s="2"/>
      <c r="B17" s="94" t="s">
        <v>125</v>
      </c>
      <c r="C17" s="22">
        <v>2016</v>
      </c>
      <c r="D17" s="22">
        <v>15</v>
      </c>
      <c r="E17" s="9">
        <v>1174737</v>
      </c>
      <c r="F17" s="9">
        <f t="shared" si="0"/>
        <v>78315.8</v>
      </c>
      <c r="G17" s="17" t="s">
        <v>4</v>
      </c>
      <c r="H17" s="2"/>
    </row>
    <row r="18" spans="1:8" x14ac:dyDescent="0.25">
      <c r="A18" s="2"/>
      <c r="B18" s="94" t="s">
        <v>126</v>
      </c>
      <c r="C18" s="22">
        <v>2016</v>
      </c>
      <c r="D18" s="22">
        <v>75</v>
      </c>
      <c r="E18" s="9">
        <v>97378023</v>
      </c>
      <c r="F18" s="9">
        <f t="shared" si="0"/>
        <v>1298373.6399999999</v>
      </c>
      <c r="G18" s="17" t="s">
        <v>4</v>
      </c>
      <c r="H18" s="2"/>
    </row>
    <row r="19" spans="1:8" x14ac:dyDescent="0.25">
      <c r="A19" s="2"/>
      <c r="B19" s="94" t="s">
        <v>127</v>
      </c>
      <c r="C19" s="22">
        <v>2016</v>
      </c>
      <c r="D19" s="22">
        <v>25</v>
      </c>
      <c r="E19" s="9">
        <v>2507888</v>
      </c>
      <c r="F19" s="9">
        <f t="shared" si="0"/>
        <v>100315.52</v>
      </c>
      <c r="G19" s="17" t="s">
        <v>4</v>
      </c>
      <c r="H19" s="2"/>
    </row>
    <row r="20" spans="1:8" ht="26.25" x14ac:dyDescent="0.25">
      <c r="A20" s="2"/>
      <c r="B20" s="94" t="s">
        <v>121</v>
      </c>
      <c r="C20" s="22">
        <v>2016</v>
      </c>
      <c r="D20" s="22">
        <v>30</v>
      </c>
      <c r="E20" s="9">
        <v>1323125</v>
      </c>
      <c r="F20" s="9">
        <f t="shared" si="0"/>
        <v>44104.166666666664</v>
      </c>
      <c r="G20" s="17" t="s">
        <v>4</v>
      </c>
      <c r="H20" s="2"/>
    </row>
    <row r="21" spans="1:8" x14ac:dyDescent="0.25">
      <c r="A21" s="2"/>
      <c r="B21" s="78" t="s">
        <v>54</v>
      </c>
      <c r="C21" s="79"/>
      <c r="D21" s="79"/>
      <c r="E21" s="80"/>
      <c r="F21" s="15">
        <f>SUM(F10:F20)</f>
        <v>4105057.2983333329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146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96852848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106930006</v>
      </c>
      <c r="H10" s="17" t="s">
        <v>4</v>
      </c>
      <c r="I10" s="2"/>
    </row>
    <row r="11" spans="1:9" x14ac:dyDescent="0.25">
      <c r="A11" s="2"/>
      <c r="B11" s="78" t="s">
        <v>147</v>
      </c>
      <c r="C11" s="79"/>
      <c r="D11" s="79"/>
      <c r="E11" s="79"/>
      <c r="F11" s="80"/>
      <c r="G11" s="15">
        <f>G9-G10</f>
        <v>-10077158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148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-1181358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-300000</v>
      </c>
      <c r="H16" s="17" t="s">
        <v>4</v>
      </c>
      <c r="I16" s="2"/>
    </row>
    <row r="17" spans="1:9" x14ac:dyDescent="0.25">
      <c r="A17" s="2"/>
      <c r="B17" s="78" t="s">
        <v>148</v>
      </c>
      <c r="C17" s="79"/>
      <c r="D17" s="79"/>
      <c r="E17" s="79"/>
      <c r="F17" s="80"/>
      <c r="G17" s="15">
        <f>G15-G16</f>
        <v>-881358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149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7695534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9100000</v>
      </c>
      <c r="H22" s="17" t="s">
        <v>4</v>
      </c>
      <c r="I22" s="2"/>
    </row>
    <row r="23" spans="1:9" x14ac:dyDescent="0.25">
      <c r="A23" s="2"/>
      <c r="B23" s="78" t="s">
        <v>149</v>
      </c>
      <c r="C23" s="79"/>
      <c r="D23" s="79"/>
      <c r="E23" s="79"/>
      <c r="F23" s="80"/>
      <c r="G23" s="15">
        <f>G21-G22</f>
        <v>-1404466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2016'!F21</f>
        <v>4105057.2983333329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3030000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1075057.2983333329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256773935.32949713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40330291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13228526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-2179324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7600000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58979493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36127573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24530961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60658534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-1730335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-126159078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-127889413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-8251386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249370438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1266660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250637098</v>
      </c>
      <c r="F35" s="20" t="s">
        <v>4</v>
      </c>
      <c r="G35" s="12">
        <f>-E35</f>
        <v>-250637098</v>
      </c>
      <c r="H35" s="20" t="s">
        <v>4</v>
      </c>
      <c r="I35" s="2"/>
    </row>
    <row r="36" spans="1:9" x14ac:dyDescent="0.25">
      <c r="A36" s="2"/>
      <c r="B36" s="78" t="s">
        <v>142</v>
      </c>
      <c r="C36" s="79"/>
      <c r="D36" s="79"/>
      <c r="E36" s="79"/>
      <c r="F36" s="80"/>
      <c r="G36" s="15">
        <f>$G$9+$G$28+$G$30+$G$35</f>
        <v>6136837.3294971287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140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141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136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154</v>
      </c>
      <c r="C16" s="72"/>
      <c r="D16" s="72"/>
      <c r="E16" s="73"/>
      <c r="F16" s="85" t="s">
        <v>137</v>
      </c>
      <c r="G16" s="85"/>
      <c r="H16" s="2"/>
    </row>
    <row r="17" spans="1:8" x14ac:dyDescent="0.25">
      <c r="A17" s="2"/>
      <c r="B17" s="66" t="s">
        <v>151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138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139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2018-08-10T13:25:04Z</dcterms:modified>
</cp:coreProperties>
</file>