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E18" i="4" l="1"/>
  <c r="G10" i="9"/>
  <c r="G30" i="13"/>
  <c r="F75" i="11" l="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G36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76" i="11"/>
  <c r="F10" i="11"/>
  <c r="F77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E11" i="2" s="1"/>
  <c r="E28" i="13"/>
  <c r="G28" i="13" s="1"/>
  <c r="G30" i="12"/>
  <c r="E20" i="2" s="1"/>
  <c r="E21" i="2" s="1"/>
  <c r="G21" i="2" s="1"/>
  <c r="G15" i="9"/>
  <c r="E12" i="2" s="1"/>
  <c r="E13" i="2" l="1"/>
  <c r="G13" i="2" s="1"/>
  <c r="G24" i="2" s="1"/>
  <c r="E9" i="4"/>
  <c r="E14" i="4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<sst xmlns="http://schemas.openxmlformats.org/spreadsheetml/2006/main" count="364" uniqueCount="128">
  <si>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</si>
  <si>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</si>
  <si>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</si>
  <si>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</si>
  <si>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</si>
  <si>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</si>
  <si>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</si>
  <si>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</si>
  <si>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</si>
  <si>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</si>
  <si>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</si>
  <si>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</si>
  <si>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</si>
  <si>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</si>
  <si>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</si>
  <si>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</si>
  <si>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</si>
  <si>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</si>
  <si>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</si>
  <si>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</si>
  <si>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</si>
  <si>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</si>
  <si>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</si>
  <si>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</si>
  <si>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</si>
  <si>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</si>
  <si>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</si>
  <si>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</si>
  <si>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</si>
  <si>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</si>
  <si>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</si>
  <si>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</si>
  <si>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</si>
  <si>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</si>
  <si>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</si>
  <si>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</si>
  <si>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</si>
  <si>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</si>
  <si>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</si>
  <si>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</si>
  <si>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</si>
  <si>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</si>
  <si>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</si>
  <si>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</si>
  <si>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</si>
  <si>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</si>
  <si>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</si>
  <si>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</si>
  <si>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</si>
  <si>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</si>
  <si>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</si>
  <si>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</si>
  <si>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</si>
  <si>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</si>
  <si>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</si>
  <si>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</si>
  <si>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</si>
  <si>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</si>
  <si>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</si>
  <si>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</si>
  <si>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</si>
  <si>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</si>
  <si>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</si>
  <si>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</si>
  <si>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</si>
  <si>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</si>
  <si>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</si>
  <si>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</si>
  <si>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</si>
  <si>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</si>
  <si>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</si>
  <si>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</si>
  <si>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</si>
  <si>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</si>
  <si>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</si>
  <si>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</si>
  <si>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</si>
  <si>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</si>
  <si>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</si>
  <si>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</si>
  <si>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</si>
  <si>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</si>
  <si>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</si>
  <si>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</si>
  <si>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</si>
  <si>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</si>
  <si>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</si>
  <si>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</si>
  <si>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</si>
  <si>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</si>
  <si>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</si>
  <si>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</si>
  <si>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</si>
  <si>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</si>
  <si>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</si>
  <si>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</si>
  <si>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</si>
  <si>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</si>
  <si>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</si>
  <si>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</si>
  <si>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</si>
  <si>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</si>
  <si>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</si>
  <si>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</si>
  <si>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</si>
  <si>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</si>
  <si>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</si>
  <si>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</si>
  <si>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</si>
  <si>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</si>
  <si>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</si>
  <si>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</si>
  <si>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</si>
  <si>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SRO anlæg</t>
  </si>
  <si>
    <t>Ø 50mm &lt; Ledningsnet ≤ Ø110 mm</t>
  </si>
  <si>
    <t>Ø110 mm &lt; Ledningsnet ≤ Ø 250 mm</t>
  </si>
  <si>
    <t>Ventiler på Ø 50mm &lt; Ledningsnet ≤ Ø110 mm</t>
  </si>
  <si>
    <t>Skyllevand-/slamhåndteringsanlæg - jordbassiner</t>
  </si>
  <si>
    <t>Ventiler på Ø110 mm &lt; Ledningsnet ≤ Ø 250 mm</t>
  </si>
  <si>
    <t xml:space="preserve">Afregningsmålere, mekaniske </t>
  </si>
  <si>
    <t>Arbejdsplads</t>
  </si>
  <si>
    <t>Køretøjer, entreprenørmaskiner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</si>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</sst>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41" t="s">
        <v>11</v>
      </c>
      <c r="E6" s="41"/>
      <c r="F6" s="41"/>
      <c r="G6" s="41"/>
      <c r="H6" s="4"/>
      <c r="I6" s="2"/>
    </row>
    <row r="7" spans="1:9" ht="15" customHeight="1" x14ac:dyDescent="0.25">
      <c r="A7" s="2"/>
      <c r="B7" s="2"/>
      <c r="C7" s="4"/>
      <c r="D7" s="41"/>
      <c r="E7" s="41"/>
      <c r="F7" s="41"/>
      <c r="G7" s="41"/>
      <c r="H7" s="4"/>
      <c r="I7" s="2"/>
    </row>
    <row r="8" spans="1:9" ht="15.75" x14ac:dyDescent="0.25">
      <c r="A8" s="2"/>
      <c r="B8" s="2"/>
      <c r="C8" s="5"/>
      <c r="D8" s="49" t="s">
        <v>112</v>
      </c>
      <c r="E8" s="49"/>
      <c r="F8" s="49"/>
      <c r="G8" s="4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48" t="s">
        <v>12</v>
      </c>
      <c r="E11" s="48"/>
      <c r="F11" s="48"/>
      <c r="G11" s="4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13</v>
      </c>
      <c r="D13" s="59" t="s">
        <v>23</v>
      </c>
      <c r="E13" s="60"/>
      <c r="F13" s="60"/>
      <c r="G13" s="61"/>
      <c r="H13" s="2"/>
      <c r="I13" s="2"/>
    </row>
    <row r="14" spans="1:9" x14ac:dyDescent="0.25">
      <c r="A14" s="2"/>
      <c r="B14" s="2"/>
      <c r="C14" s="7" t="s">
        <v>14</v>
      </c>
      <c r="D14" s="62" t="s">
        <v>22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15</v>
      </c>
      <c r="D15" s="50" t="s">
        <v>24</v>
      </c>
      <c r="E15" s="51"/>
      <c r="F15" s="51"/>
      <c r="G15" s="52"/>
      <c r="H15" s="2"/>
      <c r="I15" s="2"/>
    </row>
    <row r="16" spans="1:9" x14ac:dyDescent="0.25">
      <c r="A16" s="2"/>
      <c r="B16" s="2"/>
      <c r="C16" s="7" t="s">
        <v>16</v>
      </c>
      <c r="D16" s="53" t="s">
        <v>25</v>
      </c>
      <c r="E16" s="54"/>
      <c r="F16" s="54"/>
      <c r="G16" s="55"/>
      <c r="H16" s="2"/>
      <c r="I16" s="2"/>
    </row>
    <row r="17" spans="1:9" x14ac:dyDescent="0.25">
      <c r="A17" s="2"/>
      <c r="B17" s="2"/>
      <c r="C17" s="7" t="s">
        <v>17</v>
      </c>
      <c r="D17" s="53" t="s">
        <v>26</v>
      </c>
      <c r="E17" s="54"/>
      <c r="F17" s="54"/>
      <c r="G17" s="55"/>
      <c r="H17" s="2"/>
      <c r="I17" s="2"/>
    </row>
    <row r="18" spans="1:9" x14ac:dyDescent="0.25">
      <c r="A18" s="2"/>
      <c r="B18" s="2"/>
      <c r="C18" s="7" t="s">
        <v>18</v>
      </c>
      <c r="D18" s="56" t="s">
        <v>32</v>
      </c>
      <c r="E18" s="57"/>
      <c r="F18" s="57"/>
      <c r="G18" s="58"/>
      <c r="H18" s="2"/>
      <c r="I18" s="2"/>
    </row>
    <row r="19" spans="1:9" x14ac:dyDescent="0.25">
      <c r="A19" s="2"/>
      <c r="B19" s="2"/>
      <c r="C19" s="7" t="s">
        <v>19</v>
      </c>
      <c r="D19" s="42" t="s">
        <v>5</v>
      </c>
      <c r="E19" s="43"/>
      <c r="F19" s="43"/>
      <c r="G19" s="44"/>
      <c r="H19" s="2"/>
      <c r="I19" s="2"/>
    </row>
    <row r="20" spans="1:9" x14ac:dyDescent="0.25">
      <c r="A20" s="2"/>
      <c r="B20" s="2"/>
      <c r="C20" s="7" t="s">
        <v>20</v>
      </c>
      <c r="D20" s="42" t="s">
        <v>28</v>
      </c>
      <c r="E20" s="43"/>
      <c r="F20" s="43"/>
      <c r="G20" s="44"/>
      <c r="H20" s="2"/>
      <c r="I20" s="2"/>
    </row>
    <row r="21" spans="1:9" x14ac:dyDescent="0.25">
      <c r="A21" s="2"/>
      <c r="B21" s="2"/>
      <c r="C21" s="7" t="s">
        <v>21</v>
      </c>
      <c r="D21" s="45" t="s">
        <v>29</v>
      </c>
      <c r="E21" s="46"/>
      <c r="F21" s="46"/>
      <c r="G21" s="47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1" t="s">
        <v>6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5" t="s">
        <v>45</v>
      </c>
      <c r="C8" s="66"/>
      <c r="D8" s="66"/>
      <c r="E8" s="66"/>
      <c r="F8" s="66"/>
      <c r="G8" s="66"/>
      <c r="H8" s="67"/>
      <c r="I8" s="2"/>
    </row>
    <row r="9" spans="1:9" x14ac:dyDescent="0.25">
      <c r="A9" s="2"/>
      <c r="B9" s="79" t="s">
        <v>47</v>
      </c>
      <c r="C9" s="80"/>
      <c r="D9" s="80"/>
      <c r="E9" s="80"/>
      <c r="F9" s="81"/>
      <c r="G9" s="19">
        <v>87576408</v>
      </c>
      <c r="H9" s="32" t="s">
        <v>4</v>
      </c>
      <c r="I9" s="2"/>
    </row>
    <row r="10" spans="1:9" x14ac:dyDescent="0.25">
      <c r="A10" s="2"/>
      <c r="B10" s="65" t="s">
        <v>48</v>
      </c>
      <c r="C10" s="66"/>
      <c r="D10" s="66"/>
      <c r="E10" s="66"/>
      <c r="F10" s="66"/>
      <c r="G10" s="66"/>
      <c r="H10" s="67"/>
      <c r="I10" s="2"/>
    </row>
    <row r="11" spans="1:9" x14ac:dyDescent="0.25">
      <c r="A11" s="2"/>
      <c r="B11" s="75" t="s">
        <v>49</v>
      </c>
      <c r="C11" s="76"/>
      <c r="D11" s="77"/>
      <c r="E11" s="13">
        <v>3482030</v>
      </c>
      <c r="F11" s="27" t="s">
        <v>4</v>
      </c>
      <c r="G11" s="21"/>
      <c r="H11" s="38"/>
      <c r="I11" s="2"/>
    </row>
    <row r="12" spans="1:9" x14ac:dyDescent="0.25">
      <c r="A12" s="2"/>
      <c r="B12" s="75" t="s">
        <v>50</v>
      </c>
      <c r="C12" s="76"/>
      <c r="D12" s="77"/>
      <c r="E12" s="13">
        <v>1737736</v>
      </c>
      <c r="F12" s="27" t="s">
        <v>4</v>
      </c>
      <c r="G12" s="16"/>
      <c r="H12" s="39"/>
      <c r="I12" s="2"/>
    </row>
    <row r="13" spans="1:9" x14ac:dyDescent="0.25">
      <c r="A13" s="2"/>
      <c r="B13" s="75" t="s">
        <v>51</v>
      </c>
      <c r="C13" s="76"/>
      <c r="D13" s="77"/>
      <c r="E13" s="13">
        <v>519979</v>
      </c>
      <c r="F13" s="27" t="s">
        <v>4</v>
      </c>
      <c r="G13" s="16"/>
      <c r="H13" s="39"/>
      <c r="I13" s="2"/>
    </row>
    <row r="14" spans="1:9" x14ac:dyDescent="0.25">
      <c r="A14" s="2"/>
      <c r="B14" s="75" t="s">
        <v>52</v>
      </c>
      <c r="C14" s="76"/>
      <c r="D14" s="77"/>
      <c r="E14" s="13">
        <v>2270667</v>
      </c>
      <c r="F14" s="27" t="s">
        <v>4</v>
      </c>
      <c r="G14" s="16"/>
      <c r="H14" s="39"/>
      <c r="I14" s="2"/>
    </row>
    <row r="15" spans="1:9" x14ac:dyDescent="0.25">
      <c r="A15" s="2"/>
      <c r="B15" s="79" t="s">
        <v>53</v>
      </c>
      <c r="C15" s="80"/>
      <c r="D15" s="81"/>
      <c r="E15" s="19">
        <f>SUM(E11:E14)</f>
        <v>8010412</v>
      </c>
      <c r="F15" s="32" t="s">
        <v>4</v>
      </c>
      <c r="G15" s="16"/>
      <c r="H15" s="39"/>
      <c r="I15" s="2"/>
    </row>
    <row r="16" spans="1:9" x14ac:dyDescent="0.25">
      <c r="A16" s="2"/>
      <c r="B16" s="75" t="s">
        <v>54</v>
      </c>
      <c r="C16" s="76"/>
      <c r="D16" s="77"/>
      <c r="E16" s="13">
        <v>44699</v>
      </c>
      <c r="F16" s="27" t="s">
        <v>4</v>
      </c>
      <c r="G16" s="16"/>
      <c r="H16" s="39"/>
      <c r="I16" s="2"/>
    </row>
    <row r="17" spans="1:9" x14ac:dyDescent="0.25">
      <c r="A17" s="2"/>
      <c r="B17" s="75" t="s">
        <v>55</v>
      </c>
      <c r="C17" s="76"/>
      <c r="D17" s="77"/>
      <c r="E17" s="13">
        <v>0</v>
      </c>
      <c r="F17" s="27" t="s">
        <v>4</v>
      </c>
      <c r="G17" s="16"/>
      <c r="H17" s="39"/>
      <c r="I17" s="2"/>
    </row>
    <row r="18" spans="1:9" x14ac:dyDescent="0.25">
      <c r="A18" s="2"/>
      <c r="B18" s="75" t="s">
        <v>56</v>
      </c>
      <c r="C18" s="76"/>
      <c r="D18" s="77"/>
      <c r="E18" s="13">
        <v>0</v>
      </c>
      <c r="F18" s="27" t="s">
        <v>4</v>
      </c>
      <c r="G18" s="16"/>
      <c r="H18" s="39"/>
      <c r="I18" s="2"/>
    </row>
    <row r="19" spans="1:9" x14ac:dyDescent="0.25">
      <c r="A19" s="2"/>
      <c r="B19" s="79" t="s">
        <v>57</v>
      </c>
      <c r="C19" s="80"/>
      <c r="D19" s="81"/>
      <c r="E19" s="19">
        <f>SUM(E16:E18)</f>
        <v>44699</v>
      </c>
      <c r="F19" s="32" t="s">
        <v>4</v>
      </c>
      <c r="G19" s="16"/>
      <c r="H19" s="39"/>
      <c r="I19" s="2"/>
    </row>
    <row r="20" spans="1:9" ht="29.25" customHeight="1" x14ac:dyDescent="0.25">
      <c r="A20" s="2"/>
      <c r="B20" s="68" t="s">
        <v>58</v>
      </c>
      <c r="C20" s="69"/>
      <c r="D20" s="70"/>
      <c r="E20" s="13">
        <v>-1080150</v>
      </c>
      <c r="F20" s="27" t="s">
        <v>4</v>
      </c>
      <c r="G20" s="16"/>
      <c r="H20" s="39"/>
      <c r="I20" s="2"/>
    </row>
    <row r="21" spans="1:9" ht="30.75" customHeight="1" x14ac:dyDescent="0.25">
      <c r="A21" s="2"/>
      <c r="B21" s="68" t="s">
        <v>59</v>
      </c>
      <c r="C21" s="69"/>
      <c r="D21" s="70"/>
      <c r="E21" s="13">
        <v>-9820603</v>
      </c>
      <c r="F21" s="27" t="s">
        <v>4</v>
      </c>
      <c r="G21" s="16"/>
      <c r="H21" s="39"/>
      <c r="I21" s="2"/>
    </row>
    <row r="22" spans="1:9" x14ac:dyDescent="0.25">
      <c r="A22" s="2"/>
      <c r="B22" s="75" t="s">
        <v>60</v>
      </c>
      <c r="C22" s="76"/>
      <c r="D22" s="77"/>
      <c r="E22" s="13">
        <v>-6340010</v>
      </c>
      <c r="F22" s="27" t="s">
        <v>4</v>
      </c>
      <c r="G22" s="16"/>
      <c r="H22" s="39"/>
      <c r="I22" s="2"/>
    </row>
    <row r="23" spans="1:9" x14ac:dyDescent="0.25">
      <c r="A23" s="2"/>
      <c r="B23" s="75" t="s">
        <v>61</v>
      </c>
      <c r="C23" s="76"/>
      <c r="D23" s="77"/>
      <c r="E23" s="13">
        <v>0</v>
      </c>
      <c r="F23" s="27" t="s">
        <v>4</v>
      </c>
      <c r="G23" s="16"/>
      <c r="H23" s="39"/>
      <c r="I23" s="2"/>
    </row>
    <row r="24" spans="1:9" ht="30" customHeight="1" x14ac:dyDescent="0.25">
      <c r="A24" s="2"/>
      <c r="B24" s="68" t="s">
        <v>62</v>
      </c>
      <c r="C24" s="69"/>
      <c r="D24" s="70"/>
      <c r="E24" s="13">
        <v>0</v>
      </c>
      <c r="F24" s="27" t="s">
        <v>4</v>
      </c>
      <c r="G24" s="16"/>
      <c r="H24" s="39"/>
      <c r="I24" s="2"/>
    </row>
    <row r="25" spans="1:9" ht="30" customHeight="1" x14ac:dyDescent="0.25">
      <c r="A25" s="2"/>
      <c r="B25" s="68" t="s">
        <v>63</v>
      </c>
      <c r="C25" s="69"/>
      <c r="D25" s="70"/>
      <c r="E25" s="13">
        <v>0</v>
      </c>
      <c r="F25" s="27" t="s">
        <v>4</v>
      </c>
      <c r="G25" s="16"/>
      <c r="H25" s="39"/>
      <c r="I25" s="2"/>
    </row>
    <row r="26" spans="1:9" ht="30" customHeight="1" x14ac:dyDescent="0.25">
      <c r="A26" s="2"/>
      <c r="B26" s="68" t="s">
        <v>64</v>
      </c>
      <c r="C26" s="69"/>
      <c r="D26" s="70"/>
      <c r="E26" s="13">
        <v>0</v>
      </c>
      <c r="F26" s="27" t="s">
        <v>4</v>
      </c>
      <c r="G26" s="16"/>
      <c r="H26" s="39"/>
      <c r="I26" s="2"/>
    </row>
    <row r="27" spans="1:9" x14ac:dyDescent="0.25">
      <c r="A27" s="2"/>
      <c r="B27" s="79" t="s">
        <v>65</v>
      </c>
      <c r="C27" s="80"/>
      <c r="D27" s="81"/>
      <c r="E27" s="19">
        <f>SUM(E20:E26)</f>
        <v>-17240763</v>
      </c>
      <c r="F27" s="32" t="s">
        <v>4</v>
      </c>
      <c r="G27" s="17"/>
      <c r="H27" s="40"/>
      <c r="I27" s="2"/>
    </row>
    <row r="28" spans="1:9" x14ac:dyDescent="0.25">
      <c r="A28" s="2"/>
      <c r="B28" s="79" t="s">
        <v>66</v>
      </c>
      <c r="C28" s="80"/>
      <c r="D28" s="81"/>
      <c r="E28" s="19">
        <f>E15+E19+E27</f>
        <v>-9185652</v>
      </c>
      <c r="F28" s="32" t="s">
        <v>4</v>
      </c>
      <c r="G28" s="1">
        <f>IF(E28&lt;0,0,-E28)</f>
        <v>0</v>
      </c>
      <c r="H28" s="32" t="s">
        <v>4</v>
      </c>
      <c r="I28" s="2"/>
    </row>
    <row r="29" spans="1:9" x14ac:dyDescent="0.25">
      <c r="A29" s="2"/>
      <c r="B29" s="65" t="s">
        <v>67</v>
      </c>
      <c r="C29" s="66"/>
      <c r="D29" s="66"/>
      <c r="E29" s="66"/>
      <c r="F29" s="66"/>
      <c r="G29" s="66"/>
      <c r="H29" s="67"/>
      <c r="I29" s="2"/>
    </row>
    <row r="30" spans="1:9" x14ac:dyDescent="0.25">
      <c r="A30" s="2"/>
      <c r="B30" s="79" t="s">
        <v>67</v>
      </c>
      <c r="C30" s="80"/>
      <c r="D30" s="81"/>
      <c r="E30" s="19">
        <v>0</v>
      </c>
      <c r="F30" s="32" t="s">
        <v>4</v>
      </c>
      <c r="G30" s="19">
        <f>-$E$30</f>
        <v>0</v>
      </c>
      <c r="H30" s="32" t="s">
        <v>4</v>
      </c>
      <c r="I30" s="2"/>
    </row>
    <row r="31" spans="1:9" x14ac:dyDescent="0.25">
      <c r="A31" s="2"/>
      <c r="B31" s="95" t="s">
        <v>123</v>
      </c>
      <c r="C31" s="66"/>
      <c r="D31" s="66"/>
      <c r="E31" s="66"/>
      <c r="F31" s="66"/>
      <c r="G31" s="66"/>
      <c r="H31" s="67"/>
      <c r="I31" s="2"/>
    </row>
    <row r="32" spans="1:9" ht="30" customHeight="1" x14ac:dyDescent="0.25">
      <c r="A32" s="2"/>
      <c r="B32" s="68" t="s">
        <v>124</v>
      </c>
      <c r="C32" s="69"/>
      <c r="D32" s="70"/>
      <c r="E32" s="13">
        <v>95815379.75</v>
      </c>
      <c r="F32" s="27" t="s">
        <v>4</v>
      </c>
      <c r="G32" s="21"/>
      <c r="H32" s="38"/>
      <c r="I32" s="2"/>
    </row>
    <row r="33" spans="1:9" x14ac:dyDescent="0.25">
      <c r="A33" s="2"/>
      <c r="B33" s="75" t="s">
        <v>68</v>
      </c>
      <c r="C33" s="76"/>
      <c r="D33" s="77"/>
      <c r="E33" s="13">
        <v>0</v>
      </c>
      <c r="F33" s="27" t="s">
        <v>4</v>
      </c>
      <c r="G33" s="16"/>
      <c r="H33" s="39"/>
      <c r="I33" s="2"/>
    </row>
    <row r="34" spans="1:9" ht="43.5" customHeight="1" x14ac:dyDescent="0.25">
      <c r="A34" s="2"/>
      <c r="B34" s="68" t="s">
        <v>69</v>
      </c>
      <c r="C34" s="69"/>
      <c r="D34" s="70"/>
      <c r="E34" s="13">
        <v>92559</v>
      </c>
      <c r="F34" s="27" t="s">
        <v>4</v>
      </c>
      <c r="G34" s="17"/>
      <c r="H34" s="40"/>
      <c r="I34" s="2"/>
    </row>
    <row r="35" spans="1:9" x14ac:dyDescent="0.25">
      <c r="A35" s="2"/>
      <c r="B35" s="79" t="s">
        <v>70</v>
      </c>
      <c r="C35" s="80"/>
      <c r="D35" s="81"/>
      <c r="E35" s="19">
        <f>SUM(E32:E34)</f>
        <v>95907938.75</v>
      </c>
      <c r="F35" s="32" t="s">
        <v>4</v>
      </c>
      <c r="G35" s="19">
        <f>-E35</f>
        <v>-95907938.75</v>
      </c>
      <c r="H35" s="32" t="s">
        <v>4</v>
      </c>
      <c r="I35" s="2"/>
    </row>
    <row r="36" spans="1:9" x14ac:dyDescent="0.25">
      <c r="A36" s="2"/>
      <c r="B36" s="65" t="s">
        <v>46</v>
      </c>
      <c r="C36" s="66"/>
      <c r="D36" s="66"/>
      <c r="E36" s="66"/>
      <c r="F36" s="67"/>
      <c r="G36" s="22">
        <f>$G$9+$G$28+$G$30+$G$35</f>
        <v>-8331530.75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125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5" t="s">
        <v>109</v>
      </c>
      <c r="C8" s="66"/>
      <c r="D8" s="66"/>
      <c r="E8" s="66"/>
      <c r="F8" s="66"/>
      <c r="G8" s="66"/>
      <c r="H8" s="67"/>
      <c r="I8" s="2"/>
    </row>
    <row r="9" spans="1:9" ht="30" customHeight="1" x14ac:dyDescent="0.25">
      <c r="A9" s="2"/>
      <c r="B9" s="68" t="s">
        <v>31</v>
      </c>
      <c r="C9" s="69"/>
      <c r="D9" s="70"/>
      <c r="E9" s="9">
        <f>'Fane 3. Grundlag'!G12</f>
        <v>94042597.804384172</v>
      </c>
      <c r="F9" s="10" t="s">
        <v>4</v>
      </c>
      <c r="G9" s="11"/>
      <c r="H9" s="12"/>
      <c r="I9" s="2"/>
    </row>
    <row r="10" spans="1:9" x14ac:dyDescent="0.25">
      <c r="A10" s="2"/>
      <c r="B10" s="78" t="s">
        <v>97</v>
      </c>
      <c r="C10" s="76"/>
      <c r="D10" s="77"/>
      <c r="E10" s="13">
        <f>'Fane 3. Grundlag'!G11</f>
        <v>52800825.610494711</v>
      </c>
      <c r="F10" s="10" t="s">
        <v>4</v>
      </c>
      <c r="G10" s="14"/>
      <c r="H10" s="15"/>
      <c r="I10" s="2"/>
    </row>
    <row r="11" spans="1:9" x14ac:dyDescent="0.25">
      <c r="A11" s="2"/>
      <c r="B11" s="75" t="s">
        <v>25</v>
      </c>
      <c r="C11" s="76"/>
      <c r="D11" s="77"/>
      <c r="E11" s="13">
        <f>'Fane 4. Individuelt eff.krav'!G13</f>
        <v>0</v>
      </c>
      <c r="F11" s="10" t="s">
        <v>4</v>
      </c>
      <c r="G11" s="16"/>
      <c r="H11" s="15"/>
      <c r="I11" s="2"/>
    </row>
    <row r="12" spans="1:9" x14ac:dyDescent="0.25">
      <c r="A12" s="2"/>
      <c r="B12" s="75" t="s">
        <v>26</v>
      </c>
      <c r="C12" s="76"/>
      <c r="D12" s="77"/>
      <c r="E12" s="13">
        <f>'Fane 5. Generelt eff.krav'!G15</f>
        <v>728521.32790016441</v>
      </c>
      <c r="F12" s="10" t="s">
        <v>4</v>
      </c>
      <c r="G12" s="17"/>
      <c r="H12" s="18"/>
      <c r="I12" s="2"/>
    </row>
    <row r="13" spans="1:9" x14ac:dyDescent="0.25">
      <c r="A13" s="2"/>
      <c r="B13" s="79" t="s">
        <v>43</v>
      </c>
      <c r="C13" s="80"/>
      <c r="D13" s="81"/>
      <c r="E13" s="19">
        <f>$E$9-$E$11-$E$12</f>
        <v>93314076.476484001</v>
      </c>
      <c r="F13" s="20" t="s">
        <v>4</v>
      </c>
      <c r="G13" s="19">
        <f>E13</f>
        <v>93314076.476484001</v>
      </c>
      <c r="H13" s="20" t="s">
        <v>4</v>
      </c>
      <c r="I13" s="2"/>
    </row>
    <row r="14" spans="1:9" x14ac:dyDescent="0.25">
      <c r="A14" s="2"/>
      <c r="B14" s="65" t="s">
        <v>32</v>
      </c>
      <c r="C14" s="66"/>
      <c r="D14" s="66"/>
      <c r="E14" s="66"/>
      <c r="F14" s="66"/>
      <c r="G14" s="66"/>
      <c r="H14" s="67"/>
      <c r="I14" s="2"/>
    </row>
    <row r="15" spans="1:9" x14ac:dyDescent="0.25">
      <c r="A15" s="2"/>
      <c r="B15" s="71" t="s">
        <v>108</v>
      </c>
      <c r="C15" s="72"/>
      <c r="D15" s="73"/>
      <c r="E15" s="19">
        <f>'Fane 6. Hist. over el. underdæk'!G13</f>
        <v>0</v>
      </c>
      <c r="F15" s="20" t="s">
        <v>4</v>
      </c>
      <c r="G15" s="19">
        <f>E15</f>
        <v>0</v>
      </c>
      <c r="H15" s="20" t="s">
        <v>4</v>
      </c>
      <c r="I15" s="2"/>
    </row>
    <row r="16" spans="1:9" x14ac:dyDescent="0.25">
      <c r="A16" s="2"/>
      <c r="B16" s="65" t="s">
        <v>28</v>
      </c>
      <c r="C16" s="66"/>
      <c r="D16" s="66"/>
      <c r="E16" s="66"/>
      <c r="F16" s="66"/>
      <c r="G16" s="66"/>
      <c r="H16" s="67"/>
      <c r="I16" s="2"/>
    </row>
    <row r="17" spans="1:9" x14ac:dyDescent="0.25">
      <c r="A17" s="2"/>
      <c r="B17" s="68" t="s">
        <v>35</v>
      </c>
      <c r="C17" s="69"/>
      <c r="D17" s="70"/>
      <c r="E17" s="13">
        <f>'Fane 8. Korrektion af PL2015'!G11</f>
        <v>1581200.25</v>
      </c>
      <c r="F17" s="10" t="s">
        <v>4</v>
      </c>
      <c r="G17" s="21"/>
      <c r="H17" s="12"/>
      <c r="I17" s="2"/>
    </row>
    <row r="18" spans="1:9" x14ac:dyDescent="0.25">
      <c r="A18" s="2"/>
      <c r="B18" s="68" t="s">
        <v>36</v>
      </c>
      <c r="C18" s="69"/>
      <c r="D18" s="70"/>
      <c r="E18" s="13">
        <f>'Fane 8. Korrektion af PL2015'!G17</f>
        <v>552632.42999999993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68" t="s">
        <v>98</v>
      </c>
      <c r="C19" s="69"/>
      <c r="D19" s="70"/>
      <c r="E19" s="13">
        <f>'Fane 8. Korrektion af PL2015'!G23</f>
        <v>-76790.180000000168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68" t="s">
        <v>37</v>
      </c>
      <c r="C20" s="69"/>
      <c r="D20" s="70"/>
      <c r="E20" s="13">
        <f>'Fane 8. Korrektion af PL2015'!G30</f>
        <v>-2216216.1933333334</v>
      </c>
      <c r="F20" s="10" t="s">
        <v>4</v>
      </c>
      <c r="G20" s="17"/>
      <c r="H20" s="18"/>
      <c r="I20" s="2"/>
    </row>
    <row r="21" spans="1:9" x14ac:dyDescent="0.25">
      <c r="A21" s="2"/>
      <c r="B21" s="71" t="s">
        <v>38</v>
      </c>
      <c r="C21" s="72"/>
      <c r="D21" s="73"/>
      <c r="E21" s="19">
        <f>SUM(E17:E20)</f>
        <v>-159173.69333333382</v>
      </c>
      <c r="F21" s="20" t="s">
        <v>4</v>
      </c>
      <c r="G21" s="19">
        <f>E21</f>
        <v>-159173.69333333382</v>
      </c>
      <c r="H21" s="20" t="s">
        <v>4</v>
      </c>
      <c r="I21" s="2"/>
    </row>
    <row r="22" spans="1:9" x14ac:dyDescent="0.25">
      <c r="A22" s="2"/>
      <c r="B22" s="65" t="s">
        <v>33</v>
      </c>
      <c r="C22" s="66"/>
      <c r="D22" s="66"/>
      <c r="E22" s="66"/>
      <c r="F22" s="66"/>
      <c r="G22" s="66"/>
      <c r="H22" s="67"/>
      <c r="I22" s="2"/>
    </row>
    <row r="23" spans="1:9" x14ac:dyDescent="0.25">
      <c r="A23" s="2"/>
      <c r="B23" s="71" t="s">
        <v>34</v>
      </c>
      <c r="C23" s="72"/>
      <c r="D23" s="73"/>
      <c r="E23" s="19">
        <f>'Fane 9. Kontrol af PL2015'!G36</f>
        <v>-8331530.75</v>
      </c>
      <c r="F23" s="20" t="s">
        <v>4</v>
      </c>
      <c r="G23" s="19">
        <f>E23</f>
        <v>-8331530.75</v>
      </c>
      <c r="H23" s="20" t="s">
        <v>4</v>
      </c>
      <c r="I23" s="2"/>
    </row>
    <row r="24" spans="1:9" x14ac:dyDescent="0.25">
      <c r="A24" s="2"/>
      <c r="B24" s="65" t="s">
        <v>39</v>
      </c>
      <c r="C24" s="66"/>
      <c r="D24" s="66"/>
      <c r="E24" s="66"/>
      <c r="F24" s="67"/>
      <c r="G24" s="22">
        <f>G13+G15+G21+G23</f>
        <v>84823372.033150673</v>
      </c>
      <c r="H24" s="23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10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5" t="s">
        <v>109</v>
      </c>
      <c r="C8" s="66"/>
      <c r="D8" s="66"/>
      <c r="E8" s="66"/>
      <c r="F8" s="66"/>
      <c r="G8" s="66"/>
      <c r="H8" s="67"/>
      <c r="I8" s="2"/>
    </row>
    <row r="9" spans="1:9" x14ac:dyDescent="0.25">
      <c r="A9" s="2"/>
      <c r="B9" s="68" t="s">
        <v>40</v>
      </c>
      <c r="C9" s="69"/>
      <c r="D9" s="70"/>
      <c r="E9" s="9">
        <f>'Fane 2.1. Økonomisk ramme 2017'!$E$9-'Fane 2.1. Økonomisk ramme 2017'!$E$11-'Fane 2.1. Økonomisk ramme 2017'!$E$12</f>
        <v>93314076.476484001</v>
      </c>
      <c r="F9" s="10" t="s">
        <v>4</v>
      </c>
      <c r="G9" s="11"/>
      <c r="H9" s="12"/>
      <c r="I9" s="2"/>
    </row>
    <row r="10" spans="1:9" x14ac:dyDescent="0.25">
      <c r="A10" s="2"/>
      <c r="B10" s="78" t="s">
        <v>110</v>
      </c>
      <c r="C10" s="82"/>
      <c r="D10" s="83"/>
      <c r="E10" s="13">
        <f>'Fane 3. Grundlag'!$G$9*(1-'Fane 4. Individuelt eff.krav'!$G$12/100)-'Fane 5. Generelt eff.krav'!G$11</f>
        <v>31757502.469454572</v>
      </c>
      <c r="F10" s="10" t="s">
        <v>4</v>
      </c>
      <c r="G10" s="14"/>
      <c r="H10" s="15"/>
      <c r="I10" s="2"/>
    </row>
    <row r="11" spans="1:9" x14ac:dyDescent="0.25">
      <c r="A11" s="2"/>
      <c r="B11" s="78" t="s">
        <v>111</v>
      </c>
      <c r="C11" s="82"/>
      <c r="D11" s="83"/>
      <c r="E11" s="13">
        <f>'Fane 3. Grundlag'!$G$10*(1-'Fane 4. Individuelt eff.krav'!$G$12/100)-'Fane 5. Generelt eff.krav'!G$14</f>
        <v>8755748.3965347335</v>
      </c>
      <c r="F11" s="10" t="s">
        <v>4</v>
      </c>
      <c r="G11" s="14"/>
      <c r="H11" s="15"/>
      <c r="I11" s="2"/>
    </row>
    <row r="12" spans="1:9" x14ac:dyDescent="0.25">
      <c r="A12" s="2"/>
      <c r="B12" s="78" t="s">
        <v>97</v>
      </c>
      <c r="C12" s="82"/>
      <c r="D12" s="83"/>
      <c r="E12" s="13">
        <f>'Fane 2.1. Økonomisk ramme 2017'!$E$10</f>
        <v>52800825.610494711</v>
      </c>
      <c r="F12" s="10" t="s">
        <v>4</v>
      </c>
      <c r="G12" s="14"/>
      <c r="H12" s="15"/>
      <c r="I12" s="2"/>
    </row>
    <row r="13" spans="1:9" x14ac:dyDescent="0.25">
      <c r="A13" s="2"/>
      <c r="B13" s="75" t="s">
        <v>41</v>
      </c>
      <c r="C13" s="76"/>
      <c r="D13" s="77"/>
      <c r="E13" s="13">
        <f>$E$9*0.0127</f>
        <v>1185088.7712513467</v>
      </c>
      <c r="F13" s="10" t="s">
        <v>4</v>
      </c>
      <c r="G13" s="16"/>
      <c r="H13" s="15"/>
      <c r="I13" s="2"/>
    </row>
    <row r="14" spans="1:9" x14ac:dyDescent="0.25">
      <c r="A14" s="2"/>
      <c r="B14" s="75" t="s">
        <v>25</v>
      </c>
      <c r="C14" s="76"/>
      <c r="D14" s="77"/>
      <c r="E14" s="13">
        <f>('Fane 2.2. Økonomisk ramme 2018'!$E$9-'Fane 2.2. Økonomisk ramme 2018'!$E$12-'Fane 4. Individuelt eff.krav'!$G$10*(1-'Fane 5. Generelt eff.krav'!$G$10/100))*1.0127*'Fane 4. Individuelt eff.krav'!$G$12/100</f>
        <v>0</v>
      </c>
      <c r="F14" s="10" t="s">
        <v>4</v>
      </c>
      <c r="G14" s="16"/>
      <c r="H14" s="15"/>
      <c r="I14" s="2"/>
    </row>
    <row r="15" spans="1:9" x14ac:dyDescent="0.25">
      <c r="A15" s="2"/>
      <c r="B15" s="24" t="s">
        <v>26</v>
      </c>
      <c r="C15" s="25"/>
      <c r="D15" s="26"/>
      <c r="E15" s="13">
        <f>('Fane 3. Grundlag'!$G$9-'Fane 5. Generelt eff.krav'!G$11)*1.0127*0.02+('Fane 3. Grundlag'!$G$10-'Fane 5. Generelt eff.krav'!G$14)*1.0127*0.0091</f>
        <v>723905.66726698645</v>
      </c>
      <c r="F15" s="10" t="s">
        <v>4</v>
      </c>
      <c r="G15" s="17"/>
      <c r="H15" s="18"/>
      <c r="I15" s="2"/>
    </row>
    <row r="16" spans="1:9" x14ac:dyDescent="0.25">
      <c r="A16" s="2"/>
      <c r="B16" s="79" t="s">
        <v>43</v>
      </c>
      <c r="C16" s="80"/>
      <c r="D16" s="81"/>
      <c r="E16" s="19">
        <f>$E$9+$E$13-$E$14-$E$15</f>
        <v>93775259.580468372</v>
      </c>
      <c r="F16" s="20" t="s">
        <v>4</v>
      </c>
      <c r="G16" s="19">
        <f>E16</f>
        <v>93775259.580468372</v>
      </c>
      <c r="H16" s="20" t="s">
        <v>4</v>
      </c>
      <c r="I16" s="2"/>
    </row>
    <row r="17" spans="1:9" x14ac:dyDescent="0.25">
      <c r="A17" s="2"/>
      <c r="B17" s="65" t="s">
        <v>32</v>
      </c>
      <c r="C17" s="66"/>
      <c r="D17" s="66"/>
      <c r="E17" s="66"/>
      <c r="F17" s="66"/>
      <c r="G17" s="66"/>
      <c r="H17" s="67"/>
      <c r="I17" s="2"/>
    </row>
    <row r="18" spans="1:9" ht="15" customHeight="1" x14ac:dyDescent="0.25">
      <c r="A18" s="2"/>
      <c r="B18" s="71" t="s">
        <v>108</v>
      </c>
      <c r="C18" s="72"/>
      <c r="D18" s="73"/>
      <c r="E18" s="19">
        <f>IF('Fane 6. Hist. over el. underdæk'!$G$12&gt;1,'Fane 6. Hist. over el. underdæk'!$G$13,0)</f>
        <v>0</v>
      </c>
      <c r="F18" s="20" t="s">
        <v>4</v>
      </c>
      <c r="G18" s="19">
        <f>E18</f>
        <v>0</v>
      </c>
      <c r="H18" s="20" t="s">
        <v>4</v>
      </c>
      <c r="I18" s="2"/>
    </row>
    <row r="19" spans="1:9" x14ac:dyDescent="0.25">
      <c r="A19" s="2"/>
      <c r="B19" s="65" t="s">
        <v>42</v>
      </c>
      <c r="C19" s="66"/>
      <c r="D19" s="66"/>
      <c r="E19" s="66"/>
      <c r="F19" s="67"/>
      <c r="G19" s="22">
        <f>G16+G18</f>
        <v>93775259.580468372</v>
      </c>
      <c r="H19" s="23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9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5" t="s">
        <v>44</v>
      </c>
      <c r="C8" s="66"/>
      <c r="D8" s="66"/>
      <c r="E8" s="66"/>
      <c r="F8" s="66"/>
      <c r="G8" s="66"/>
      <c r="H8" s="67"/>
      <c r="I8" s="2"/>
    </row>
    <row r="9" spans="1:9" x14ac:dyDescent="0.25">
      <c r="A9" s="2"/>
      <c r="B9" s="75" t="s">
        <v>99</v>
      </c>
      <c r="C9" s="76"/>
      <c r="D9" s="76"/>
      <c r="E9" s="76"/>
      <c r="F9" s="77"/>
      <c r="G9" s="13">
        <v>32405614.764749564</v>
      </c>
      <c r="H9" s="27" t="s">
        <v>4</v>
      </c>
      <c r="I9" s="2"/>
    </row>
    <row r="10" spans="1:9" x14ac:dyDescent="0.25">
      <c r="A10" s="2"/>
      <c r="B10" s="75" t="s">
        <v>100</v>
      </c>
      <c r="C10" s="76"/>
      <c r="D10" s="76"/>
      <c r="E10" s="76"/>
      <c r="F10" s="77"/>
      <c r="G10" s="13">
        <v>8836157.4291399065</v>
      </c>
      <c r="H10" s="27" t="s">
        <v>4</v>
      </c>
      <c r="I10" s="2"/>
    </row>
    <row r="11" spans="1:9" x14ac:dyDescent="0.25">
      <c r="A11" s="2"/>
      <c r="B11" s="75" t="s">
        <v>101</v>
      </c>
      <c r="C11" s="76"/>
      <c r="D11" s="76"/>
      <c r="E11" s="76"/>
      <c r="F11" s="77"/>
      <c r="G11" s="13">
        <v>52800825.610494711</v>
      </c>
      <c r="H11" s="27" t="s">
        <v>4</v>
      </c>
      <c r="I11" s="2"/>
    </row>
    <row r="12" spans="1:9" x14ac:dyDescent="0.25">
      <c r="A12" s="2"/>
      <c r="B12" s="65" t="s">
        <v>44</v>
      </c>
      <c r="C12" s="66"/>
      <c r="D12" s="66"/>
      <c r="E12" s="66"/>
      <c r="F12" s="67"/>
      <c r="G12" s="22">
        <f>SUM(G9:G11)</f>
        <v>94042597.804384172</v>
      </c>
      <c r="H12" s="23" t="s">
        <v>4</v>
      </c>
      <c r="I12" s="2"/>
    </row>
    <row r="13" spans="1:9" x14ac:dyDescent="0.25">
      <c r="A13" s="2"/>
      <c r="B13" s="28"/>
      <c r="C13" s="28"/>
      <c r="D13" s="28"/>
      <c r="E13" s="28"/>
      <c r="F13" s="28"/>
      <c r="G13" s="28"/>
      <c r="H13" s="28"/>
      <c r="I13" s="2"/>
    </row>
    <row r="14" spans="1:9" x14ac:dyDescent="0.25">
      <c r="A14" s="2"/>
      <c r="B14" s="29" t="s">
        <v>102</v>
      </c>
      <c r="C14" s="28"/>
      <c r="D14" s="28"/>
      <c r="E14" s="28"/>
      <c r="F14" s="28"/>
      <c r="G14" s="28"/>
      <c r="H14" s="28"/>
      <c r="I14" s="2"/>
    </row>
    <row r="15" spans="1:9" x14ac:dyDescent="0.25">
      <c r="A15" s="2"/>
      <c r="B15" s="28"/>
      <c r="C15" s="28"/>
      <c r="D15" s="28"/>
      <c r="E15" s="28"/>
      <c r="F15" s="28"/>
      <c r="G15" s="28"/>
      <c r="H15" s="28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27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5" t="s">
        <v>25</v>
      </c>
      <c r="C8" s="66"/>
      <c r="D8" s="66"/>
      <c r="E8" s="66"/>
      <c r="F8" s="66"/>
      <c r="G8" s="66"/>
      <c r="H8" s="67"/>
      <c r="I8" s="2"/>
    </row>
    <row r="9" spans="1:9" x14ac:dyDescent="0.25">
      <c r="A9" s="2"/>
      <c r="B9" s="75" t="s">
        <v>103</v>
      </c>
      <c r="C9" s="76"/>
      <c r="D9" s="76"/>
      <c r="E9" s="76"/>
      <c r="F9" s="77"/>
      <c r="G9" s="13">
        <f>'Fane 3. Grundlag'!G12-'Fane 3. Grundlag'!G11</f>
        <v>41241772.193889461</v>
      </c>
      <c r="H9" s="27" t="s">
        <v>4</v>
      </c>
      <c r="I9" s="2"/>
    </row>
    <row r="10" spans="1:9" x14ac:dyDescent="0.25">
      <c r="A10" s="2"/>
      <c r="B10" s="75" t="s">
        <v>126</v>
      </c>
      <c r="C10" s="76"/>
      <c r="D10" s="76"/>
      <c r="E10" s="76"/>
      <c r="F10" s="77"/>
      <c r="G10" s="13">
        <v>3534155.7955661258</v>
      </c>
      <c r="H10" s="27" t="s">
        <v>4</v>
      </c>
      <c r="I10" s="2"/>
    </row>
    <row r="11" spans="1:9" x14ac:dyDescent="0.25">
      <c r="A11" s="2"/>
      <c r="B11" s="75" t="s">
        <v>127</v>
      </c>
      <c r="C11" s="76"/>
      <c r="D11" s="76"/>
      <c r="E11" s="76"/>
      <c r="F11" s="77"/>
      <c r="G11" s="13">
        <f>$G$9-$G$10</f>
        <v>37707616.398323335</v>
      </c>
      <c r="H11" s="27" t="s">
        <v>4</v>
      </c>
      <c r="I11" s="2"/>
    </row>
    <row r="12" spans="1:9" x14ac:dyDescent="0.25">
      <c r="A12" s="2"/>
      <c r="B12" s="75" t="s">
        <v>71</v>
      </c>
      <c r="C12" s="76"/>
      <c r="D12" s="76"/>
      <c r="E12" s="76"/>
      <c r="F12" s="77"/>
      <c r="G12" s="30">
        <v>0</v>
      </c>
      <c r="H12" s="27" t="s">
        <v>72</v>
      </c>
      <c r="I12" s="2"/>
    </row>
    <row r="13" spans="1:9" x14ac:dyDescent="0.25">
      <c r="A13" s="2"/>
      <c r="B13" s="65" t="s">
        <v>25</v>
      </c>
      <c r="C13" s="66"/>
      <c r="D13" s="66"/>
      <c r="E13" s="66"/>
      <c r="F13" s="67"/>
      <c r="G13" s="22">
        <f>$G$11*$G$12/100</f>
        <v>0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8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5" t="s">
        <v>105</v>
      </c>
      <c r="C8" s="66"/>
      <c r="D8" s="66"/>
      <c r="E8" s="66"/>
      <c r="F8" s="66"/>
      <c r="G8" s="66"/>
      <c r="H8" s="67"/>
      <c r="I8" s="2"/>
    </row>
    <row r="9" spans="1:9" x14ac:dyDescent="0.25">
      <c r="A9" s="2"/>
      <c r="B9" s="84" t="s">
        <v>99</v>
      </c>
      <c r="C9" s="85"/>
      <c r="D9" s="85"/>
      <c r="E9" s="85"/>
      <c r="F9" s="86"/>
      <c r="G9" s="13">
        <f>'Fane 3. Grundlag'!G9</f>
        <v>32405614.764749564</v>
      </c>
      <c r="H9" s="27" t="s">
        <v>4</v>
      </c>
      <c r="I9" s="2"/>
    </row>
    <row r="10" spans="1:9" x14ac:dyDescent="0.25">
      <c r="A10" s="2"/>
      <c r="B10" s="75" t="s">
        <v>26</v>
      </c>
      <c r="C10" s="76"/>
      <c r="D10" s="76"/>
      <c r="E10" s="76"/>
      <c r="F10" s="77"/>
      <c r="G10" s="31">
        <f>2</f>
        <v>2</v>
      </c>
      <c r="H10" s="27" t="s">
        <v>72</v>
      </c>
      <c r="I10" s="2"/>
    </row>
    <row r="11" spans="1:9" x14ac:dyDescent="0.25">
      <c r="A11" s="2"/>
      <c r="B11" s="79" t="s">
        <v>73</v>
      </c>
      <c r="C11" s="80"/>
      <c r="D11" s="80"/>
      <c r="E11" s="80"/>
      <c r="F11" s="81"/>
      <c r="G11" s="19">
        <f>$G$9*$G$10/100</f>
        <v>648112.29529499123</v>
      </c>
      <c r="H11" s="32" t="s">
        <v>4</v>
      </c>
      <c r="I11" s="2"/>
    </row>
    <row r="12" spans="1:9" x14ac:dyDescent="0.25">
      <c r="A12" s="2"/>
      <c r="B12" s="75" t="s">
        <v>100</v>
      </c>
      <c r="C12" s="76"/>
      <c r="D12" s="76"/>
      <c r="E12" s="76"/>
      <c r="F12" s="77"/>
      <c r="G12" s="13">
        <f>'Fane 3. Grundlag'!G10</f>
        <v>8836157.4291399065</v>
      </c>
      <c r="H12" s="27" t="s">
        <v>4</v>
      </c>
      <c r="I12" s="2"/>
    </row>
    <row r="13" spans="1:9" x14ac:dyDescent="0.25">
      <c r="A13" s="2"/>
      <c r="B13" s="75" t="s">
        <v>26</v>
      </c>
      <c r="C13" s="76"/>
      <c r="D13" s="76"/>
      <c r="E13" s="76"/>
      <c r="F13" s="77"/>
      <c r="G13" s="30">
        <f>0.91</f>
        <v>0.91</v>
      </c>
      <c r="H13" s="27" t="s">
        <v>72</v>
      </c>
      <c r="I13" s="2"/>
    </row>
    <row r="14" spans="1:9" x14ac:dyDescent="0.25">
      <c r="A14" s="2"/>
      <c r="B14" s="79" t="s">
        <v>74</v>
      </c>
      <c r="C14" s="80"/>
      <c r="D14" s="80"/>
      <c r="E14" s="80"/>
      <c r="F14" s="81"/>
      <c r="G14" s="19">
        <f>$G$12*$G$13/100</f>
        <v>80409.032605173154</v>
      </c>
      <c r="H14" s="32" t="s">
        <v>4</v>
      </c>
      <c r="I14" s="2"/>
    </row>
    <row r="15" spans="1:9" x14ac:dyDescent="0.25">
      <c r="A15" s="2"/>
      <c r="B15" s="65" t="s">
        <v>104</v>
      </c>
      <c r="C15" s="66"/>
      <c r="D15" s="66"/>
      <c r="E15" s="66"/>
      <c r="F15" s="67"/>
      <c r="G15" s="22">
        <f>G11+G14</f>
        <v>728521.32790016441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106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5" t="s">
        <v>107</v>
      </c>
      <c r="C8" s="66"/>
      <c r="D8" s="66"/>
      <c r="E8" s="66"/>
      <c r="F8" s="66"/>
      <c r="G8" s="66"/>
      <c r="H8" s="67"/>
      <c r="I8" s="2"/>
    </row>
    <row r="9" spans="1:9" x14ac:dyDescent="0.25">
      <c r="A9" s="2"/>
      <c r="B9" s="75" t="s">
        <v>76</v>
      </c>
      <c r="C9" s="76"/>
      <c r="D9" s="76"/>
      <c r="E9" s="76"/>
      <c r="F9" s="77"/>
      <c r="G9" s="13">
        <v>5844630.666666667</v>
      </c>
      <c r="H9" s="27" t="s">
        <v>4</v>
      </c>
      <c r="I9" s="2"/>
    </row>
    <row r="10" spans="1:9" x14ac:dyDescent="0.25">
      <c r="A10" s="2"/>
      <c r="B10" s="75" t="s">
        <v>77</v>
      </c>
      <c r="C10" s="76"/>
      <c r="D10" s="76"/>
      <c r="E10" s="76"/>
      <c r="F10" s="77"/>
      <c r="G10" s="13">
        <v>5844630.666666667</v>
      </c>
      <c r="H10" s="27" t="s">
        <v>4</v>
      </c>
      <c r="I10" s="2"/>
    </row>
    <row r="11" spans="1:9" x14ac:dyDescent="0.25">
      <c r="A11" s="2"/>
      <c r="B11" s="87" t="s">
        <v>91</v>
      </c>
      <c r="C11" s="88"/>
      <c r="D11" s="88"/>
      <c r="E11" s="88"/>
      <c r="F11" s="89"/>
      <c r="G11" s="33">
        <v>0</v>
      </c>
      <c r="H11" s="34" t="s">
        <v>4</v>
      </c>
      <c r="I11" s="2"/>
    </row>
    <row r="12" spans="1:9" x14ac:dyDescent="0.25">
      <c r="A12" s="2"/>
      <c r="B12" s="75" t="s">
        <v>78</v>
      </c>
      <c r="C12" s="76"/>
      <c r="D12" s="76"/>
      <c r="E12" s="76"/>
      <c r="F12" s="77"/>
      <c r="G12" s="13">
        <v>0</v>
      </c>
      <c r="H12" s="27" t="s">
        <v>4</v>
      </c>
      <c r="I12" s="2"/>
    </row>
    <row r="13" spans="1:9" x14ac:dyDescent="0.25">
      <c r="A13" s="2"/>
      <c r="B13" s="65" t="s">
        <v>75</v>
      </c>
      <c r="C13" s="66"/>
      <c r="D13" s="66"/>
      <c r="E13" s="66"/>
      <c r="F13" s="67"/>
      <c r="G13" s="22">
        <v>0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09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30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65" t="s">
        <v>5</v>
      </c>
      <c r="C8" s="66"/>
      <c r="D8" s="66"/>
      <c r="E8" s="66"/>
      <c r="F8" s="66"/>
      <c r="G8" s="67"/>
      <c r="H8" s="2"/>
    </row>
    <row r="9" spans="1:8" ht="39" customHeight="1" x14ac:dyDescent="0.25">
      <c r="A9" s="2"/>
      <c r="B9" s="35" t="s">
        <v>0</v>
      </c>
      <c r="C9" s="20" t="s">
        <v>1</v>
      </c>
      <c r="D9" s="35" t="s">
        <v>2</v>
      </c>
      <c r="E9" s="35" t="s">
        <v>79</v>
      </c>
      <c r="F9" s="90" t="s">
        <v>3</v>
      </c>
      <c r="G9" s="90"/>
      <c r="H9" s="2"/>
    </row>
    <row r="10" spans="1:8" x14ac:dyDescent="0.25">
      <c r="A10" s="2"/>
      <c r="B10" s="36" t="s">
        <v>113</v>
      </c>
      <c r="C10" s="37">
        <v>2015</v>
      </c>
      <c r="D10" s="37">
        <v>10</v>
      </c>
      <c r="E10" s="13">
        <v>2400</v>
      </c>
      <c r="F10" s="13">
        <f>E10/D10</f>
        <v>240</v>
      </c>
      <c r="G10" s="27" t="s">
        <v>4</v>
      </c>
      <c r="H10" s="2"/>
    </row>
    <row r="11" spans="1:8" x14ac:dyDescent="0.25">
      <c r="A11" s="2"/>
      <c r="B11" s="36" t="s">
        <v>114</v>
      </c>
      <c r="C11" s="37">
        <v>2015</v>
      </c>
      <c r="D11" s="37">
        <v>75</v>
      </c>
      <c r="E11" s="13">
        <v>727294</v>
      </c>
      <c r="F11" s="13">
        <f t="shared" ref="F11:F76" si="0">E11/D11</f>
        <v>9697.253333333334</v>
      </c>
      <c r="G11" s="27" t="s">
        <v>4</v>
      </c>
      <c r="H11" s="2"/>
    </row>
    <row r="12" spans="1:8" x14ac:dyDescent="0.25">
      <c r="A12" s="2"/>
      <c r="B12" s="36" t="s">
        <v>114</v>
      </c>
      <c r="C12" s="37">
        <v>2015</v>
      </c>
      <c r="D12" s="37">
        <v>75</v>
      </c>
      <c r="E12" s="13">
        <v>744078</v>
      </c>
      <c r="F12" s="13">
        <f t="shared" si="0"/>
        <v>9921.0400000000009</v>
      </c>
      <c r="G12" s="27" t="s">
        <v>4</v>
      </c>
      <c r="H12" s="2"/>
    </row>
    <row r="13" spans="1:8" x14ac:dyDescent="0.25">
      <c r="A13" s="2"/>
      <c r="B13" s="36" t="s">
        <v>115</v>
      </c>
      <c r="C13" s="37">
        <v>2015</v>
      </c>
      <c r="D13" s="37">
        <v>75</v>
      </c>
      <c r="E13" s="13">
        <v>5595</v>
      </c>
      <c r="F13" s="13">
        <f t="shared" si="0"/>
        <v>74.599999999999994</v>
      </c>
      <c r="G13" s="27" t="s">
        <v>4</v>
      </c>
      <c r="H13" s="2"/>
    </row>
    <row r="14" spans="1:8" x14ac:dyDescent="0.25">
      <c r="A14" s="2"/>
      <c r="B14" s="36" t="s">
        <v>116</v>
      </c>
      <c r="C14" s="37">
        <v>2015</v>
      </c>
      <c r="D14" s="37">
        <v>75</v>
      </c>
      <c r="E14" s="13">
        <v>65544</v>
      </c>
      <c r="F14" s="13">
        <f t="shared" si="0"/>
        <v>873.92</v>
      </c>
      <c r="G14" s="27" t="s">
        <v>4</v>
      </c>
      <c r="H14" s="2"/>
    </row>
    <row r="15" spans="1:8" x14ac:dyDescent="0.25">
      <c r="A15" s="2"/>
      <c r="B15" s="36" t="s">
        <v>114</v>
      </c>
      <c r="C15" s="37">
        <v>2015</v>
      </c>
      <c r="D15" s="37">
        <v>75</v>
      </c>
      <c r="E15" s="13">
        <v>1088983</v>
      </c>
      <c r="F15" s="13">
        <f t="shared" si="0"/>
        <v>14519.773333333333</v>
      </c>
      <c r="G15" s="27" t="s">
        <v>4</v>
      </c>
      <c r="H15" s="2"/>
    </row>
    <row r="16" spans="1:8" x14ac:dyDescent="0.25">
      <c r="A16" s="2"/>
      <c r="B16" s="36" t="s">
        <v>114</v>
      </c>
      <c r="C16" s="37">
        <v>2015</v>
      </c>
      <c r="D16" s="37">
        <v>75</v>
      </c>
      <c r="E16" s="13">
        <v>6940</v>
      </c>
      <c r="F16" s="13">
        <f t="shared" si="0"/>
        <v>92.533333333333331</v>
      </c>
      <c r="G16" s="27" t="s">
        <v>4</v>
      </c>
      <c r="H16" s="2"/>
    </row>
    <row r="17" spans="1:8" x14ac:dyDescent="0.25">
      <c r="A17" s="2"/>
      <c r="B17" s="36" t="s">
        <v>116</v>
      </c>
      <c r="C17" s="37">
        <v>2015</v>
      </c>
      <c r="D17" s="37">
        <v>75</v>
      </c>
      <c r="E17" s="13">
        <v>43696</v>
      </c>
      <c r="F17" s="13">
        <f t="shared" si="0"/>
        <v>582.61333333333334</v>
      </c>
      <c r="G17" s="27" t="s">
        <v>4</v>
      </c>
      <c r="H17" s="2"/>
    </row>
    <row r="18" spans="1:8" x14ac:dyDescent="0.25">
      <c r="A18" s="2"/>
      <c r="B18" s="36" t="s">
        <v>117</v>
      </c>
      <c r="C18" s="37">
        <v>2015</v>
      </c>
      <c r="D18" s="37">
        <v>50</v>
      </c>
      <c r="E18" s="13">
        <v>115822</v>
      </c>
      <c r="F18" s="13">
        <f t="shared" si="0"/>
        <v>2316.44</v>
      </c>
      <c r="G18" s="27" t="s">
        <v>4</v>
      </c>
      <c r="H18" s="2"/>
    </row>
    <row r="19" spans="1:8" x14ac:dyDescent="0.25">
      <c r="A19" s="2"/>
      <c r="B19" s="36" t="s">
        <v>114</v>
      </c>
      <c r="C19" s="37">
        <v>2015</v>
      </c>
      <c r="D19" s="37">
        <v>75</v>
      </c>
      <c r="E19" s="13">
        <v>515482</v>
      </c>
      <c r="F19" s="13">
        <f t="shared" si="0"/>
        <v>6873.0933333333332</v>
      </c>
      <c r="G19" s="27" t="s">
        <v>4</v>
      </c>
      <c r="H19" s="2"/>
    </row>
    <row r="20" spans="1:8" x14ac:dyDescent="0.25">
      <c r="A20" s="2"/>
      <c r="B20" s="36" t="s">
        <v>114</v>
      </c>
      <c r="C20" s="37">
        <v>2015</v>
      </c>
      <c r="D20" s="37">
        <v>75</v>
      </c>
      <c r="E20" s="13">
        <v>38758</v>
      </c>
      <c r="F20" s="13">
        <f t="shared" si="0"/>
        <v>516.77333333333331</v>
      </c>
      <c r="G20" s="27" t="s">
        <v>4</v>
      </c>
      <c r="H20" s="2"/>
    </row>
    <row r="21" spans="1:8" x14ac:dyDescent="0.25">
      <c r="A21" s="2"/>
      <c r="B21" s="36" t="s">
        <v>115</v>
      </c>
      <c r="C21" s="37">
        <v>2015</v>
      </c>
      <c r="D21" s="37">
        <v>75</v>
      </c>
      <c r="E21" s="13">
        <v>364326</v>
      </c>
      <c r="F21" s="13">
        <f t="shared" si="0"/>
        <v>4857.68</v>
      </c>
      <c r="G21" s="27" t="s">
        <v>4</v>
      </c>
      <c r="H21" s="2"/>
    </row>
    <row r="22" spans="1:8" x14ac:dyDescent="0.25">
      <c r="A22" s="2"/>
      <c r="B22" s="36" t="s">
        <v>116</v>
      </c>
      <c r="C22" s="37">
        <v>2015</v>
      </c>
      <c r="D22" s="37">
        <v>75</v>
      </c>
      <c r="E22" s="13">
        <v>43696</v>
      </c>
      <c r="F22" s="13">
        <f t="shared" si="0"/>
        <v>582.61333333333334</v>
      </c>
      <c r="G22" s="27" t="s">
        <v>4</v>
      </c>
      <c r="H22" s="2"/>
    </row>
    <row r="23" spans="1:8" x14ac:dyDescent="0.25">
      <c r="A23" s="2"/>
      <c r="B23" s="36" t="s">
        <v>118</v>
      </c>
      <c r="C23" s="37">
        <v>2015</v>
      </c>
      <c r="D23" s="37">
        <v>75</v>
      </c>
      <c r="E23" s="13">
        <v>23748</v>
      </c>
      <c r="F23" s="13">
        <f t="shared" si="0"/>
        <v>316.64</v>
      </c>
      <c r="G23" s="27" t="s">
        <v>4</v>
      </c>
      <c r="H23" s="2"/>
    </row>
    <row r="24" spans="1:8" x14ac:dyDescent="0.25">
      <c r="A24" s="2"/>
      <c r="B24" s="36" t="s">
        <v>114</v>
      </c>
      <c r="C24" s="37">
        <v>2015</v>
      </c>
      <c r="D24" s="37">
        <v>75</v>
      </c>
      <c r="E24" s="13">
        <v>1073945</v>
      </c>
      <c r="F24" s="13">
        <f t="shared" si="0"/>
        <v>14319.266666666666</v>
      </c>
      <c r="G24" s="27" t="s">
        <v>4</v>
      </c>
      <c r="H24" s="2"/>
    </row>
    <row r="25" spans="1:8" x14ac:dyDescent="0.25">
      <c r="A25" s="2"/>
      <c r="B25" s="36" t="s">
        <v>116</v>
      </c>
      <c r="C25" s="37">
        <v>2015</v>
      </c>
      <c r="D25" s="37">
        <v>75</v>
      </c>
      <c r="E25" s="13">
        <v>43696</v>
      </c>
      <c r="F25" s="13">
        <f t="shared" si="0"/>
        <v>582.61333333333334</v>
      </c>
      <c r="G25" s="27" t="s">
        <v>4</v>
      </c>
      <c r="H25" s="2"/>
    </row>
    <row r="26" spans="1:8" x14ac:dyDescent="0.25">
      <c r="A26" s="2"/>
      <c r="B26" s="36" t="s">
        <v>114</v>
      </c>
      <c r="C26" s="37">
        <v>2015</v>
      </c>
      <c r="D26" s="37">
        <v>75</v>
      </c>
      <c r="E26" s="13">
        <v>919310</v>
      </c>
      <c r="F26" s="13">
        <f t="shared" si="0"/>
        <v>12257.466666666667</v>
      </c>
      <c r="G26" s="27" t="s">
        <v>4</v>
      </c>
      <c r="H26" s="2"/>
    </row>
    <row r="27" spans="1:8" x14ac:dyDescent="0.25">
      <c r="A27" s="2"/>
      <c r="B27" s="36" t="s">
        <v>115</v>
      </c>
      <c r="C27" s="37">
        <v>2015</v>
      </c>
      <c r="D27" s="37">
        <v>75</v>
      </c>
      <c r="E27" s="13">
        <v>17851</v>
      </c>
      <c r="F27" s="13">
        <f t="shared" si="0"/>
        <v>238.01333333333332</v>
      </c>
      <c r="G27" s="27" t="s">
        <v>4</v>
      </c>
      <c r="H27" s="2"/>
    </row>
    <row r="28" spans="1:8" x14ac:dyDescent="0.25">
      <c r="A28" s="2"/>
      <c r="B28" s="36" t="s">
        <v>116</v>
      </c>
      <c r="C28" s="37">
        <v>2015</v>
      </c>
      <c r="D28" s="37">
        <v>75</v>
      </c>
      <c r="E28" s="13">
        <v>43696</v>
      </c>
      <c r="F28" s="13">
        <f t="shared" si="0"/>
        <v>582.61333333333334</v>
      </c>
      <c r="G28" s="27" t="s">
        <v>4</v>
      </c>
      <c r="H28" s="2"/>
    </row>
    <row r="29" spans="1:8" x14ac:dyDescent="0.25">
      <c r="A29" s="2"/>
      <c r="B29" s="36" t="s">
        <v>114</v>
      </c>
      <c r="C29" s="37">
        <v>2015</v>
      </c>
      <c r="D29" s="37">
        <v>75</v>
      </c>
      <c r="E29" s="13">
        <v>822692</v>
      </c>
      <c r="F29" s="13">
        <f t="shared" si="0"/>
        <v>10969.226666666667</v>
      </c>
      <c r="G29" s="27" t="s">
        <v>4</v>
      </c>
      <c r="H29" s="2"/>
    </row>
    <row r="30" spans="1:8" x14ac:dyDescent="0.25">
      <c r="A30" s="2"/>
      <c r="B30" s="36" t="s">
        <v>116</v>
      </c>
      <c r="C30" s="37">
        <v>2015</v>
      </c>
      <c r="D30" s="37">
        <v>75</v>
      </c>
      <c r="E30" s="13">
        <v>21848</v>
      </c>
      <c r="F30" s="13">
        <f t="shared" si="0"/>
        <v>291.30666666666667</v>
      </c>
      <c r="G30" s="27" t="s">
        <v>4</v>
      </c>
      <c r="H30" s="2"/>
    </row>
    <row r="31" spans="1:8" x14ac:dyDescent="0.25">
      <c r="A31" s="2"/>
      <c r="B31" s="36" t="s">
        <v>114</v>
      </c>
      <c r="C31" s="37">
        <v>2015</v>
      </c>
      <c r="D31" s="37">
        <v>75</v>
      </c>
      <c r="E31" s="13">
        <v>589222</v>
      </c>
      <c r="F31" s="13">
        <f t="shared" si="0"/>
        <v>7856.2933333333331</v>
      </c>
      <c r="G31" s="27" t="s">
        <v>4</v>
      </c>
      <c r="H31" s="2"/>
    </row>
    <row r="32" spans="1:8" x14ac:dyDescent="0.25">
      <c r="A32" s="2"/>
      <c r="B32" s="36" t="s">
        <v>116</v>
      </c>
      <c r="C32" s="37">
        <v>2015</v>
      </c>
      <c r="D32" s="37">
        <v>75</v>
      </c>
      <c r="E32" s="13">
        <v>43696</v>
      </c>
      <c r="F32" s="13">
        <f t="shared" si="0"/>
        <v>582.61333333333334</v>
      </c>
      <c r="G32" s="27" t="s">
        <v>4</v>
      </c>
      <c r="H32" s="2"/>
    </row>
    <row r="33" spans="1:8" x14ac:dyDescent="0.25">
      <c r="A33" s="2"/>
      <c r="B33" s="36" t="s">
        <v>114</v>
      </c>
      <c r="C33" s="37">
        <v>2015</v>
      </c>
      <c r="D33" s="37">
        <v>75</v>
      </c>
      <c r="E33" s="13">
        <v>1357883</v>
      </c>
      <c r="F33" s="13">
        <f t="shared" si="0"/>
        <v>18105.106666666667</v>
      </c>
      <c r="G33" s="27" t="s">
        <v>4</v>
      </c>
      <c r="H33" s="2"/>
    </row>
    <row r="34" spans="1:8" x14ac:dyDescent="0.25">
      <c r="A34" s="2"/>
      <c r="B34" s="36" t="s">
        <v>116</v>
      </c>
      <c r="C34" s="37">
        <v>2015</v>
      </c>
      <c r="D34" s="37">
        <v>75</v>
      </c>
      <c r="E34" s="13">
        <v>43696</v>
      </c>
      <c r="F34" s="13">
        <f t="shared" si="0"/>
        <v>582.61333333333334</v>
      </c>
      <c r="G34" s="27" t="s">
        <v>4</v>
      </c>
      <c r="H34" s="2"/>
    </row>
    <row r="35" spans="1:8" x14ac:dyDescent="0.25">
      <c r="A35" s="2"/>
      <c r="B35" s="36" t="s">
        <v>114</v>
      </c>
      <c r="C35" s="37">
        <v>2015</v>
      </c>
      <c r="D35" s="37">
        <v>75</v>
      </c>
      <c r="E35" s="13">
        <v>2282662</v>
      </c>
      <c r="F35" s="13">
        <f t="shared" si="0"/>
        <v>30435.493333333332</v>
      </c>
      <c r="G35" s="27" t="s">
        <v>4</v>
      </c>
      <c r="H35" s="2"/>
    </row>
    <row r="36" spans="1:8" x14ac:dyDescent="0.25">
      <c r="A36" s="2"/>
      <c r="B36" s="36" t="s">
        <v>116</v>
      </c>
      <c r="C36" s="37">
        <v>2015</v>
      </c>
      <c r="D36" s="37">
        <v>75</v>
      </c>
      <c r="E36" s="13">
        <v>94992</v>
      </c>
      <c r="F36" s="13">
        <f t="shared" si="0"/>
        <v>1266.56</v>
      </c>
      <c r="G36" s="27" t="s">
        <v>4</v>
      </c>
      <c r="H36" s="2"/>
    </row>
    <row r="37" spans="1:8" x14ac:dyDescent="0.25">
      <c r="A37" s="2"/>
      <c r="B37" s="36" t="s">
        <v>114</v>
      </c>
      <c r="C37" s="37">
        <v>2015</v>
      </c>
      <c r="D37" s="37">
        <v>75</v>
      </c>
      <c r="E37" s="13">
        <v>1315355</v>
      </c>
      <c r="F37" s="13">
        <f t="shared" si="0"/>
        <v>17538.066666666666</v>
      </c>
      <c r="G37" s="27" t="s">
        <v>4</v>
      </c>
      <c r="H37" s="2"/>
    </row>
    <row r="38" spans="1:8" x14ac:dyDescent="0.25">
      <c r="A38" s="2"/>
      <c r="B38" s="36" t="s">
        <v>118</v>
      </c>
      <c r="C38" s="37">
        <v>2015</v>
      </c>
      <c r="D38" s="37">
        <v>75</v>
      </c>
      <c r="E38" s="13">
        <v>23247</v>
      </c>
      <c r="F38" s="13">
        <f t="shared" si="0"/>
        <v>309.95999999999998</v>
      </c>
      <c r="G38" s="27" t="s">
        <v>4</v>
      </c>
      <c r="H38" s="2"/>
    </row>
    <row r="39" spans="1:8" x14ac:dyDescent="0.25">
      <c r="A39" s="2"/>
      <c r="B39" s="36" t="s">
        <v>118</v>
      </c>
      <c r="C39" s="37">
        <v>2015</v>
      </c>
      <c r="D39" s="37">
        <v>75</v>
      </c>
      <c r="E39" s="13">
        <v>23748</v>
      </c>
      <c r="F39" s="13">
        <f t="shared" si="0"/>
        <v>316.64</v>
      </c>
      <c r="G39" s="27" t="s">
        <v>4</v>
      </c>
      <c r="H39" s="2"/>
    </row>
    <row r="40" spans="1:8" x14ac:dyDescent="0.25">
      <c r="A40" s="2"/>
      <c r="B40" s="36" t="s">
        <v>115</v>
      </c>
      <c r="C40" s="37">
        <v>2015</v>
      </c>
      <c r="D40" s="37">
        <v>75</v>
      </c>
      <c r="E40" s="13">
        <v>34421</v>
      </c>
      <c r="F40" s="13">
        <f t="shared" si="0"/>
        <v>458.94666666666666</v>
      </c>
      <c r="G40" s="27" t="s">
        <v>4</v>
      </c>
      <c r="H40" s="2"/>
    </row>
    <row r="41" spans="1:8" x14ac:dyDescent="0.25">
      <c r="A41" s="2"/>
      <c r="B41" s="36" t="s">
        <v>115</v>
      </c>
      <c r="C41" s="37">
        <v>2015</v>
      </c>
      <c r="D41" s="37">
        <v>75</v>
      </c>
      <c r="E41" s="13">
        <v>784781</v>
      </c>
      <c r="F41" s="13">
        <f t="shared" si="0"/>
        <v>10463.746666666666</v>
      </c>
      <c r="G41" s="27" t="s">
        <v>4</v>
      </c>
      <c r="H41" s="2"/>
    </row>
    <row r="42" spans="1:8" x14ac:dyDescent="0.25">
      <c r="A42" s="2"/>
      <c r="B42" s="36" t="s">
        <v>114</v>
      </c>
      <c r="C42" s="37">
        <v>2015</v>
      </c>
      <c r="D42" s="37">
        <v>75</v>
      </c>
      <c r="E42" s="13">
        <v>156010</v>
      </c>
      <c r="F42" s="13">
        <f t="shared" si="0"/>
        <v>2080.1333333333332</v>
      </c>
      <c r="G42" s="27" t="s">
        <v>4</v>
      </c>
      <c r="H42" s="2"/>
    </row>
    <row r="43" spans="1:8" x14ac:dyDescent="0.25">
      <c r="A43" s="2"/>
      <c r="B43" s="36" t="s">
        <v>119</v>
      </c>
      <c r="C43" s="37">
        <v>2015</v>
      </c>
      <c r="D43" s="37">
        <v>8</v>
      </c>
      <c r="E43" s="13">
        <v>41969</v>
      </c>
      <c r="F43" s="13">
        <f t="shared" si="0"/>
        <v>5246.125</v>
      </c>
      <c r="G43" s="27" t="s">
        <v>4</v>
      </c>
      <c r="H43" s="2"/>
    </row>
    <row r="44" spans="1:8" x14ac:dyDescent="0.25">
      <c r="A44" s="2"/>
      <c r="B44" s="36" t="s">
        <v>114</v>
      </c>
      <c r="C44" s="37">
        <v>2015</v>
      </c>
      <c r="D44" s="37">
        <v>75</v>
      </c>
      <c r="E44" s="13">
        <v>697255</v>
      </c>
      <c r="F44" s="13">
        <f t="shared" si="0"/>
        <v>9296.7333333333336</v>
      </c>
      <c r="G44" s="27" t="s">
        <v>4</v>
      </c>
      <c r="H44" s="2"/>
    </row>
    <row r="45" spans="1:8" x14ac:dyDescent="0.25">
      <c r="A45" s="2"/>
      <c r="B45" s="36" t="s">
        <v>114</v>
      </c>
      <c r="C45" s="37">
        <v>2015</v>
      </c>
      <c r="D45" s="37">
        <v>75</v>
      </c>
      <c r="E45" s="13">
        <v>394865</v>
      </c>
      <c r="F45" s="13">
        <f t="shared" si="0"/>
        <v>5264.8666666666668</v>
      </c>
      <c r="G45" s="27" t="s">
        <v>4</v>
      </c>
      <c r="H45" s="2"/>
    </row>
    <row r="46" spans="1:8" x14ac:dyDescent="0.25">
      <c r="A46" s="2"/>
      <c r="B46" s="36" t="s">
        <v>115</v>
      </c>
      <c r="C46" s="37">
        <v>2015</v>
      </c>
      <c r="D46" s="37">
        <v>75</v>
      </c>
      <c r="E46" s="13">
        <v>8303</v>
      </c>
      <c r="F46" s="13">
        <f t="shared" si="0"/>
        <v>110.70666666666666</v>
      </c>
      <c r="G46" s="27" t="s">
        <v>4</v>
      </c>
      <c r="H46" s="2"/>
    </row>
    <row r="47" spans="1:8" x14ac:dyDescent="0.25">
      <c r="A47" s="2"/>
      <c r="B47" s="36" t="s">
        <v>114</v>
      </c>
      <c r="C47" s="37">
        <v>2015</v>
      </c>
      <c r="D47" s="37">
        <v>75</v>
      </c>
      <c r="E47" s="13">
        <v>248500</v>
      </c>
      <c r="F47" s="13">
        <f t="shared" si="0"/>
        <v>3313.3333333333335</v>
      </c>
      <c r="G47" s="27" t="s">
        <v>4</v>
      </c>
      <c r="H47" s="2"/>
    </row>
    <row r="48" spans="1:8" x14ac:dyDescent="0.25">
      <c r="A48" s="2"/>
      <c r="B48" s="36" t="s">
        <v>115</v>
      </c>
      <c r="C48" s="37">
        <v>2015</v>
      </c>
      <c r="D48" s="37">
        <v>75</v>
      </c>
      <c r="E48" s="13">
        <v>202482</v>
      </c>
      <c r="F48" s="13">
        <f t="shared" si="0"/>
        <v>2699.76</v>
      </c>
      <c r="G48" s="27" t="s">
        <v>4</v>
      </c>
      <c r="H48" s="2"/>
    </row>
    <row r="49" spans="1:8" x14ac:dyDescent="0.25">
      <c r="A49" s="2"/>
      <c r="B49" s="36" t="s">
        <v>118</v>
      </c>
      <c r="C49" s="37">
        <v>2015</v>
      </c>
      <c r="D49" s="37">
        <v>75</v>
      </c>
      <c r="E49" s="13">
        <v>23748</v>
      </c>
      <c r="F49" s="13">
        <f t="shared" si="0"/>
        <v>316.64</v>
      </c>
      <c r="G49" s="27" t="s">
        <v>4</v>
      </c>
      <c r="H49" s="2"/>
    </row>
    <row r="50" spans="1:8" x14ac:dyDescent="0.25">
      <c r="A50" s="2"/>
      <c r="B50" s="36" t="s">
        <v>114</v>
      </c>
      <c r="C50" s="37">
        <v>2015</v>
      </c>
      <c r="D50" s="37">
        <v>75</v>
      </c>
      <c r="E50" s="13">
        <v>319663</v>
      </c>
      <c r="F50" s="13">
        <f t="shared" si="0"/>
        <v>4262.1733333333332</v>
      </c>
      <c r="G50" s="27" t="s">
        <v>4</v>
      </c>
      <c r="H50" s="2"/>
    </row>
    <row r="51" spans="1:8" x14ac:dyDescent="0.25">
      <c r="A51" s="2"/>
      <c r="B51" s="36" t="s">
        <v>113</v>
      </c>
      <c r="C51" s="37">
        <v>2015</v>
      </c>
      <c r="D51" s="37">
        <v>10</v>
      </c>
      <c r="E51" s="13">
        <v>82067</v>
      </c>
      <c r="F51" s="13">
        <f t="shared" si="0"/>
        <v>8206.7000000000007</v>
      </c>
      <c r="G51" s="27" t="s">
        <v>4</v>
      </c>
      <c r="H51" s="2"/>
    </row>
    <row r="52" spans="1:8" x14ac:dyDescent="0.25">
      <c r="A52" s="2"/>
      <c r="B52" s="36" t="s">
        <v>115</v>
      </c>
      <c r="C52" s="37">
        <v>2015</v>
      </c>
      <c r="D52" s="37">
        <v>75</v>
      </c>
      <c r="E52" s="13">
        <v>89346</v>
      </c>
      <c r="F52" s="13">
        <f t="shared" si="0"/>
        <v>1191.28</v>
      </c>
      <c r="G52" s="27" t="s">
        <v>4</v>
      </c>
      <c r="H52" s="2"/>
    </row>
    <row r="53" spans="1:8" x14ac:dyDescent="0.25">
      <c r="A53" s="2"/>
      <c r="B53" s="36" t="s">
        <v>118</v>
      </c>
      <c r="C53" s="37">
        <v>2015</v>
      </c>
      <c r="D53" s="37">
        <v>75</v>
      </c>
      <c r="E53" s="13">
        <v>23748</v>
      </c>
      <c r="F53" s="13">
        <f t="shared" si="0"/>
        <v>316.64</v>
      </c>
      <c r="G53" s="27" t="s">
        <v>4</v>
      </c>
      <c r="H53" s="2"/>
    </row>
    <row r="54" spans="1:8" x14ac:dyDescent="0.25">
      <c r="A54" s="2"/>
      <c r="B54" s="36" t="s">
        <v>115</v>
      </c>
      <c r="C54" s="37">
        <v>2015</v>
      </c>
      <c r="D54" s="37">
        <v>75</v>
      </c>
      <c r="E54" s="13">
        <v>8269</v>
      </c>
      <c r="F54" s="13">
        <f t="shared" si="0"/>
        <v>110.25333333333333</v>
      </c>
      <c r="G54" s="27" t="s">
        <v>4</v>
      </c>
      <c r="H54" s="2"/>
    </row>
    <row r="55" spans="1:8" x14ac:dyDescent="0.25">
      <c r="A55" s="2"/>
      <c r="B55" s="36" t="s">
        <v>120</v>
      </c>
      <c r="C55" s="37">
        <v>2015</v>
      </c>
      <c r="D55" s="37">
        <v>5</v>
      </c>
      <c r="E55" s="13">
        <v>442516</v>
      </c>
      <c r="F55" s="13">
        <f t="shared" si="0"/>
        <v>88503.2</v>
      </c>
      <c r="G55" s="27" t="s">
        <v>4</v>
      </c>
      <c r="H55" s="2"/>
    </row>
    <row r="56" spans="1:8" x14ac:dyDescent="0.25">
      <c r="A56" s="2"/>
      <c r="B56" s="36" t="s">
        <v>115</v>
      </c>
      <c r="C56" s="37">
        <v>2015</v>
      </c>
      <c r="D56" s="37">
        <v>75</v>
      </c>
      <c r="E56" s="13">
        <v>77436</v>
      </c>
      <c r="F56" s="13">
        <f t="shared" si="0"/>
        <v>1032.48</v>
      </c>
      <c r="G56" s="27" t="s">
        <v>4</v>
      </c>
      <c r="H56" s="2"/>
    </row>
    <row r="57" spans="1:8" x14ac:dyDescent="0.25">
      <c r="A57" s="2"/>
      <c r="B57" s="36" t="s">
        <v>114</v>
      </c>
      <c r="C57" s="37">
        <v>2015</v>
      </c>
      <c r="D57" s="37">
        <v>75</v>
      </c>
      <c r="E57" s="13">
        <v>1316424</v>
      </c>
      <c r="F57" s="13">
        <f t="shared" si="0"/>
        <v>17552.32</v>
      </c>
      <c r="G57" s="27" t="s">
        <v>4</v>
      </c>
      <c r="H57" s="2"/>
    </row>
    <row r="58" spans="1:8" x14ac:dyDescent="0.25">
      <c r="A58" s="2"/>
      <c r="B58" s="36" t="s">
        <v>116</v>
      </c>
      <c r="C58" s="37">
        <v>2015</v>
      </c>
      <c r="D58" s="37">
        <v>75</v>
      </c>
      <c r="E58" s="13">
        <v>69344</v>
      </c>
      <c r="F58" s="13">
        <f t="shared" si="0"/>
        <v>924.5866666666667</v>
      </c>
      <c r="G58" s="27" t="s">
        <v>4</v>
      </c>
      <c r="H58" s="2"/>
    </row>
    <row r="59" spans="1:8" x14ac:dyDescent="0.25">
      <c r="A59" s="2"/>
      <c r="B59" s="36" t="s">
        <v>114</v>
      </c>
      <c r="C59" s="37">
        <v>2015</v>
      </c>
      <c r="D59" s="37">
        <v>75</v>
      </c>
      <c r="E59" s="13">
        <v>53602</v>
      </c>
      <c r="F59" s="13">
        <f t="shared" si="0"/>
        <v>714.69333333333338</v>
      </c>
      <c r="G59" s="27" t="s">
        <v>4</v>
      </c>
      <c r="H59" s="2"/>
    </row>
    <row r="60" spans="1:8" x14ac:dyDescent="0.25">
      <c r="A60" s="2"/>
      <c r="B60" s="36" t="s">
        <v>116</v>
      </c>
      <c r="C60" s="37">
        <v>2015</v>
      </c>
      <c r="D60" s="37">
        <v>75</v>
      </c>
      <c r="E60" s="13">
        <v>21848</v>
      </c>
      <c r="F60" s="13">
        <f t="shared" si="0"/>
        <v>291.30666666666667</v>
      </c>
      <c r="G60" s="27" t="s">
        <v>4</v>
      </c>
      <c r="H60" s="2"/>
    </row>
    <row r="61" spans="1:8" x14ac:dyDescent="0.25">
      <c r="A61" s="2"/>
      <c r="B61" s="36" t="s">
        <v>114</v>
      </c>
      <c r="C61" s="37">
        <v>2015</v>
      </c>
      <c r="D61" s="37">
        <v>75</v>
      </c>
      <c r="E61" s="13">
        <v>202534</v>
      </c>
      <c r="F61" s="13">
        <f t="shared" si="0"/>
        <v>2700.4533333333334</v>
      </c>
      <c r="G61" s="27" t="s">
        <v>4</v>
      </c>
      <c r="H61" s="2"/>
    </row>
    <row r="62" spans="1:8" x14ac:dyDescent="0.25">
      <c r="A62" s="2"/>
      <c r="B62" s="36" t="s">
        <v>113</v>
      </c>
      <c r="C62" s="37">
        <v>2015</v>
      </c>
      <c r="D62" s="37">
        <v>10</v>
      </c>
      <c r="E62" s="13">
        <v>14436</v>
      </c>
      <c r="F62" s="13">
        <f t="shared" si="0"/>
        <v>1443.6</v>
      </c>
      <c r="G62" s="27" t="s">
        <v>4</v>
      </c>
      <c r="H62" s="2"/>
    </row>
    <row r="63" spans="1:8" x14ac:dyDescent="0.25">
      <c r="A63" s="2"/>
      <c r="B63" s="36" t="s">
        <v>118</v>
      </c>
      <c r="C63" s="37">
        <v>2015</v>
      </c>
      <c r="D63" s="37">
        <v>75</v>
      </c>
      <c r="E63" s="13">
        <v>23748</v>
      </c>
      <c r="F63" s="13">
        <f t="shared" si="0"/>
        <v>316.64</v>
      </c>
      <c r="G63" s="27" t="s">
        <v>4</v>
      </c>
      <c r="H63" s="2"/>
    </row>
    <row r="64" spans="1:8" x14ac:dyDescent="0.25">
      <c r="A64" s="2"/>
      <c r="B64" s="36" t="s">
        <v>115</v>
      </c>
      <c r="C64" s="37">
        <v>2015</v>
      </c>
      <c r="D64" s="37">
        <v>75</v>
      </c>
      <c r="E64" s="13">
        <v>26191</v>
      </c>
      <c r="F64" s="13">
        <f t="shared" si="0"/>
        <v>349.21333333333331</v>
      </c>
      <c r="G64" s="27" t="s">
        <v>4</v>
      </c>
      <c r="H64" s="2"/>
    </row>
    <row r="65" spans="1:8" x14ac:dyDescent="0.25">
      <c r="A65" s="2"/>
      <c r="B65" s="36" t="s">
        <v>118</v>
      </c>
      <c r="C65" s="37">
        <v>2015</v>
      </c>
      <c r="D65" s="37">
        <v>75</v>
      </c>
      <c r="E65" s="13">
        <v>23748</v>
      </c>
      <c r="F65" s="13">
        <f t="shared" si="0"/>
        <v>316.64</v>
      </c>
      <c r="G65" s="27" t="s">
        <v>4</v>
      </c>
      <c r="H65" s="2"/>
    </row>
    <row r="66" spans="1:8" x14ac:dyDescent="0.25">
      <c r="A66" s="2"/>
      <c r="B66" s="36" t="s">
        <v>115</v>
      </c>
      <c r="C66" s="37">
        <v>2015</v>
      </c>
      <c r="D66" s="37">
        <v>75</v>
      </c>
      <c r="E66" s="13">
        <v>6043</v>
      </c>
      <c r="F66" s="13">
        <f t="shared" si="0"/>
        <v>80.573333333333338</v>
      </c>
      <c r="G66" s="27" t="s">
        <v>4</v>
      </c>
      <c r="H66" s="2"/>
    </row>
    <row r="67" spans="1:8" x14ac:dyDescent="0.25">
      <c r="A67" s="2"/>
      <c r="B67" s="36" t="s">
        <v>114</v>
      </c>
      <c r="C67" s="37">
        <v>2015</v>
      </c>
      <c r="D67" s="37">
        <v>75</v>
      </c>
      <c r="E67" s="13">
        <v>65852</v>
      </c>
      <c r="F67" s="13">
        <f t="shared" si="0"/>
        <v>878.02666666666664</v>
      </c>
      <c r="G67" s="27" t="s">
        <v>4</v>
      </c>
      <c r="H67" s="2"/>
    </row>
    <row r="68" spans="1:8" x14ac:dyDescent="0.25">
      <c r="A68" s="2"/>
      <c r="B68" s="36" t="s">
        <v>118</v>
      </c>
      <c r="C68" s="37">
        <v>2015</v>
      </c>
      <c r="D68" s="37">
        <v>75</v>
      </c>
      <c r="E68" s="13">
        <v>26496</v>
      </c>
      <c r="F68" s="13">
        <f t="shared" si="0"/>
        <v>353.28</v>
      </c>
      <c r="G68" s="27" t="s">
        <v>4</v>
      </c>
      <c r="H68" s="2"/>
    </row>
    <row r="69" spans="1:8" x14ac:dyDescent="0.25">
      <c r="A69" s="2"/>
      <c r="B69" s="36" t="s">
        <v>115</v>
      </c>
      <c r="C69" s="37">
        <v>2015</v>
      </c>
      <c r="D69" s="37">
        <v>75</v>
      </c>
      <c r="E69" s="13">
        <v>8372</v>
      </c>
      <c r="F69" s="13">
        <f t="shared" si="0"/>
        <v>111.62666666666667</v>
      </c>
      <c r="G69" s="27" t="s">
        <v>4</v>
      </c>
      <c r="H69" s="2"/>
    </row>
    <row r="70" spans="1:8" x14ac:dyDescent="0.25">
      <c r="A70" s="2"/>
      <c r="B70" s="36" t="s">
        <v>114</v>
      </c>
      <c r="C70" s="37">
        <v>2015</v>
      </c>
      <c r="D70" s="37">
        <v>75</v>
      </c>
      <c r="E70" s="13">
        <v>206908</v>
      </c>
      <c r="F70" s="13">
        <f t="shared" si="0"/>
        <v>2758.7733333333335</v>
      </c>
      <c r="G70" s="27" t="s">
        <v>4</v>
      </c>
      <c r="H70" s="2"/>
    </row>
    <row r="71" spans="1:8" x14ac:dyDescent="0.25">
      <c r="A71" s="2"/>
      <c r="B71" s="36" t="s">
        <v>114</v>
      </c>
      <c r="C71" s="37">
        <v>2015</v>
      </c>
      <c r="D71" s="37">
        <v>75</v>
      </c>
      <c r="E71" s="13">
        <v>1134</v>
      </c>
      <c r="F71" s="13">
        <f t="shared" si="0"/>
        <v>15.12</v>
      </c>
      <c r="G71" s="27" t="s">
        <v>4</v>
      </c>
      <c r="H71" s="2"/>
    </row>
    <row r="72" spans="1:8" x14ac:dyDescent="0.25">
      <c r="A72" s="2"/>
      <c r="B72" s="36" t="s">
        <v>120</v>
      </c>
      <c r="C72" s="37">
        <v>2015</v>
      </c>
      <c r="D72" s="37">
        <v>5</v>
      </c>
      <c r="E72" s="13">
        <v>128067</v>
      </c>
      <c r="F72" s="13">
        <f t="shared" si="0"/>
        <v>25613.4</v>
      </c>
      <c r="G72" s="27" t="s">
        <v>4</v>
      </c>
      <c r="H72" s="2"/>
    </row>
    <row r="73" spans="1:8" x14ac:dyDescent="0.25">
      <c r="A73" s="2"/>
      <c r="B73" s="36" t="s">
        <v>121</v>
      </c>
      <c r="C73" s="37">
        <v>2015</v>
      </c>
      <c r="D73" s="37">
        <v>5</v>
      </c>
      <c r="E73" s="13">
        <v>68695</v>
      </c>
      <c r="F73" s="13">
        <f t="shared" si="0"/>
        <v>13739</v>
      </c>
      <c r="G73" s="27" t="s">
        <v>4</v>
      </c>
      <c r="H73" s="2"/>
    </row>
    <row r="74" spans="1:8" x14ac:dyDescent="0.25">
      <c r="A74" s="2"/>
      <c r="B74" s="36" t="s">
        <v>119</v>
      </c>
      <c r="C74" s="37">
        <v>2015</v>
      </c>
      <c r="D74" s="37">
        <v>8</v>
      </c>
      <c r="E74" s="13">
        <v>25989</v>
      </c>
      <c r="F74" s="13">
        <f t="shared" si="0"/>
        <v>3248.625</v>
      </c>
      <c r="G74" s="27" t="s">
        <v>4</v>
      </c>
      <c r="H74" s="2"/>
    </row>
    <row r="75" spans="1:8" x14ac:dyDescent="0.25">
      <c r="A75" s="2"/>
      <c r="B75" s="36" t="s">
        <v>114</v>
      </c>
      <c r="C75" s="37">
        <v>2015</v>
      </c>
      <c r="D75" s="37">
        <v>75</v>
      </c>
      <c r="E75" s="13">
        <v>3746</v>
      </c>
      <c r="F75" s="13">
        <f t="shared" si="0"/>
        <v>49.946666666666665</v>
      </c>
      <c r="G75" s="27" t="s">
        <v>4</v>
      </c>
      <c r="H75" s="2"/>
    </row>
    <row r="76" spans="1:8" x14ac:dyDescent="0.25">
      <c r="A76" s="2"/>
      <c r="B76" s="36" t="s">
        <v>114</v>
      </c>
      <c r="C76" s="37">
        <v>2015</v>
      </c>
      <c r="D76" s="37">
        <v>75</v>
      </c>
      <c r="E76" s="13">
        <v>2140</v>
      </c>
      <c r="F76" s="13">
        <f t="shared" si="0"/>
        <v>28.533333333333335</v>
      </c>
      <c r="G76" s="27" t="s">
        <v>4</v>
      </c>
      <c r="H76" s="2"/>
    </row>
    <row r="77" spans="1:8" x14ac:dyDescent="0.25">
      <c r="A77" s="2"/>
      <c r="B77" s="65" t="s">
        <v>122</v>
      </c>
      <c r="C77" s="66"/>
      <c r="D77" s="66"/>
      <c r="E77" s="67"/>
      <c r="F77" s="22">
        <f>SUM(F10:F76)</f>
        <v>382058.90333333326</v>
      </c>
      <c r="G77" s="23" t="s">
        <v>4</v>
      </c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8"/>
      <c r="B82" s="8"/>
      <c r="C82" s="8"/>
      <c r="D82" s="8"/>
      <c r="E82" s="8"/>
      <c r="F82" s="8"/>
      <c r="G82" s="8"/>
      <c r="H82" s="8"/>
    </row>
    <row r="83" spans="1:8" x14ac:dyDescent="0.25">
      <c r="A83" s="8"/>
      <c r="B83" s="8"/>
      <c r="C83" s="8"/>
      <c r="D83" s="8"/>
      <c r="E83" s="8"/>
      <c r="F83" s="8"/>
      <c r="G83" s="8"/>
      <c r="H83" s="8"/>
    </row>
    <row r="84" spans="1:8" x14ac:dyDescent="0.25">
      <c r="A84" s="8"/>
      <c r="B84" s="8"/>
      <c r="C84" s="8"/>
      <c r="D84" s="8"/>
      <c r="E84" s="8"/>
      <c r="F84" s="8"/>
      <c r="G84" s="8"/>
      <c r="H84" s="8"/>
    </row>
    <row r="85" spans="1:8" x14ac:dyDescent="0.25">
      <c r="A85" s="8"/>
      <c r="B85" s="8"/>
      <c r="C85" s="8"/>
      <c r="D85" s="8"/>
      <c r="E85" s="8"/>
      <c r="F85" s="8"/>
      <c r="G85" s="8"/>
      <c r="H85" s="8"/>
    </row>
    <row r="86" spans="1:8" x14ac:dyDescent="0.25">
      <c r="A86" s="8"/>
      <c r="B86" s="8"/>
      <c r="C86" s="8"/>
      <c r="D86" s="8"/>
      <c r="E86" s="8"/>
      <c r="F86" s="8"/>
      <c r="G86" s="8"/>
      <c r="H86" s="8"/>
    </row>
    <row r="87" spans="1:8" x14ac:dyDescent="0.25">
      <c r="A87" s="8"/>
      <c r="B87" s="8"/>
      <c r="C87" s="8"/>
      <c r="D87" s="8"/>
      <c r="E87" s="8"/>
      <c r="F87" s="8"/>
      <c r="G87" s="8"/>
      <c r="H87" s="8"/>
    </row>
    <row r="88" spans="1:8" x14ac:dyDescent="0.25">
      <c r="A88" s="8"/>
      <c r="B88" s="8"/>
      <c r="C88" s="8"/>
      <c r="D88" s="8"/>
      <c r="E88" s="8"/>
      <c r="F88" s="8"/>
      <c r="G88" s="8"/>
      <c r="H88" s="8"/>
    </row>
    <row r="89" spans="1:8" x14ac:dyDescent="0.25">
      <c r="A89" s="8"/>
      <c r="B89" s="8"/>
      <c r="C89" s="8"/>
      <c r="D89" s="8"/>
      <c r="E89" s="8"/>
      <c r="F89" s="8"/>
      <c r="G89" s="8"/>
      <c r="H89" s="8"/>
    </row>
    <row r="90" spans="1:8" x14ac:dyDescent="0.25">
      <c r="A90" s="8"/>
      <c r="B90" s="8"/>
      <c r="C90" s="8"/>
      <c r="D90" s="8"/>
      <c r="E90" s="8"/>
      <c r="F90" s="8"/>
      <c r="G90" s="8"/>
      <c r="H90" s="8"/>
    </row>
    <row r="91" spans="1:8" x14ac:dyDescent="0.25">
      <c r="A91" s="8"/>
      <c r="B91" s="8"/>
      <c r="C91" s="8"/>
      <c r="D91" s="8"/>
      <c r="E91" s="8"/>
      <c r="F91" s="8"/>
      <c r="G91" s="8"/>
      <c r="H91" s="8"/>
    </row>
    <row r="92" spans="1:8" x14ac:dyDescent="0.25">
      <c r="A92" s="8"/>
      <c r="B92" s="8"/>
      <c r="C92" s="8"/>
      <c r="D92" s="8"/>
      <c r="E92" s="8"/>
      <c r="F92" s="8"/>
      <c r="G92" s="8"/>
      <c r="H92" s="8"/>
    </row>
    <row r="93" spans="1:8" x14ac:dyDescent="0.25">
      <c r="A93" s="8"/>
      <c r="B93" s="8"/>
      <c r="C93" s="8"/>
      <c r="D93" s="8"/>
      <c r="E93" s="8"/>
      <c r="F93" s="8"/>
      <c r="G93" s="8"/>
      <c r="H93" s="8"/>
    </row>
    <row r="94" spans="1:8" x14ac:dyDescent="0.25">
      <c r="A94" s="8"/>
      <c r="B94" s="8"/>
      <c r="C94" s="8"/>
      <c r="D94" s="8"/>
      <c r="E94" s="8"/>
      <c r="F94" s="8"/>
      <c r="G94" s="8"/>
      <c r="H94" s="8"/>
    </row>
    <row r="95" spans="1:8" x14ac:dyDescent="0.25">
      <c r="A95" s="8"/>
      <c r="B95" s="8"/>
      <c r="C95" s="8"/>
      <c r="D95" s="8"/>
      <c r="E95" s="8"/>
      <c r="F95" s="8"/>
      <c r="G95" s="8"/>
      <c r="H95" s="8"/>
    </row>
    <row r="96" spans="1:8" x14ac:dyDescent="0.25">
      <c r="A96" s="8"/>
      <c r="B96" s="8"/>
      <c r="C96" s="8"/>
      <c r="D96" s="8"/>
      <c r="E96" s="8"/>
      <c r="F96" s="8"/>
      <c r="G96" s="8"/>
      <c r="H96" s="8"/>
    </row>
    <row r="97" spans="1:8" x14ac:dyDescent="0.25">
      <c r="A97" s="8"/>
      <c r="B97" s="8"/>
      <c r="C97" s="8"/>
      <c r="D97" s="8"/>
      <c r="E97" s="8"/>
      <c r="F97" s="8"/>
      <c r="G97" s="8"/>
      <c r="H97" s="8"/>
    </row>
    <row r="98" spans="1:8" x14ac:dyDescent="0.25">
      <c r="A98" s="8"/>
      <c r="B98" s="8"/>
      <c r="C98" s="8"/>
      <c r="D98" s="8"/>
      <c r="E98" s="8"/>
      <c r="F98" s="8"/>
      <c r="G98" s="8"/>
      <c r="H98" s="8"/>
    </row>
    <row r="99" spans="1:8" x14ac:dyDescent="0.25">
      <c r="A99" s="8"/>
      <c r="B99" s="8"/>
      <c r="C99" s="8"/>
      <c r="D99" s="8"/>
      <c r="E99" s="8"/>
      <c r="F99" s="8"/>
      <c r="G99" s="8"/>
      <c r="H99" s="8"/>
    </row>
    <row r="100" spans="1:8" x14ac:dyDescent="0.25">
      <c r="A100" s="8"/>
      <c r="B100" s="8"/>
      <c r="C100" s="8"/>
      <c r="D100" s="8"/>
      <c r="E100" s="8"/>
      <c r="F100" s="8"/>
      <c r="G100" s="8"/>
      <c r="H100" s="8"/>
    </row>
    <row r="101" spans="1:8" x14ac:dyDescent="0.25">
      <c r="A101" s="8"/>
      <c r="B101" s="8"/>
      <c r="C101" s="8"/>
      <c r="D101" s="8"/>
      <c r="E101" s="8"/>
      <c r="F101" s="8"/>
      <c r="G101" s="8"/>
      <c r="H101" s="8"/>
    </row>
    <row r="102" spans="1:8" x14ac:dyDescent="0.25">
      <c r="A102" s="8"/>
      <c r="B102" s="8"/>
      <c r="C102" s="8"/>
      <c r="D102" s="8"/>
      <c r="E102" s="8"/>
      <c r="F102" s="8"/>
      <c r="G102" s="8"/>
      <c r="H102" s="8"/>
    </row>
    <row r="103" spans="1:8" x14ac:dyDescent="0.25">
      <c r="A103" s="8"/>
      <c r="B103" s="8"/>
      <c r="C103" s="8"/>
      <c r="D103" s="8"/>
      <c r="E103" s="8"/>
      <c r="F103" s="8"/>
      <c r="G103" s="8"/>
      <c r="H103" s="8"/>
    </row>
    <row r="104" spans="1:8" x14ac:dyDescent="0.25">
      <c r="A104" s="8"/>
      <c r="B104" s="8"/>
      <c r="C104" s="8"/>
      <c r="D104" s="8"/>
      <c r="E104" s="8"/>
      <c r="F104" s="8"/>
      <c r="G104" s="8"/>
      <c r="H104" s="8"/>
    </row>
    <row r="105" spans="1:8" x14ac:dyDescent="0.25">
      <c r="A105" s="8"/>
      <c r="B105" s="8"/>
      <c r="C105" s="8"/>
      <c r="D105" s="8"/>
      <c r="E105" s="8"/>
      <c r="F105" s="8"/>
      <c r="G105" s="8"/>
      <c r="H105" s="8"/>
    </row>
    <row r="106" spans="1:8" x14ac:dyDescent="0.25">
      <c r="A106" s="8"/>
      <c r="B106" s="8"/>
      <c r="C106" s="8"/>
      <c r="D106" s="8"/>
      <c r="E106" s="8"/>
      <c r="F106" s="8"/>
      <c r="G106" s="8"/>
      <c r="H106" s="8"/>
    </row>
    <row r="107" spans="1:8" x14ac:dyDescent="0.25">
      <c r="A107" s="8"/>
      <c r="B107" s="8"/>
      <c r="C107" s="8"/>
      <c r="D107" s="8"/>
      <c r="E107" s="8"/>
      <c r="F107" s="8"/>
      <c r="G107" s="8"/>
      <c r="H107" s="8"/>
    </row>
    <row r="108" spans="1:8" x14ac:dyDescent="0.25">
      <c r="A108" s="8"/>
      <c r="B108" s="8"/>
      <c r="C108" s="8"/>
      <c r="D108" s="8"/>
      <c r="E108" s="8"/>
      <c r="F108" s="8"/>
      <c r="G108" s="8"/>
      <c r="H108" s="8"/>
    </row>
    <row r="109" spans="1:8" x14ac:dyDescent="0.25">
      <c r="A109" s="8"/>
      <c r="B109" s="8"/>
      <c r="C109" s="8"/>
      <c r="D109" s="8"/>
      <c r="E109" s="8"/>
      <c r="F109" s="8"/>
      <c r="G109" s="8"/>
      <c r="H109" s="8"/>
    </row>
  </sheetData>
  <sheetProtection password="DFE9" sheet="1" objects="1" scenarios="1"/>
  <mergeCells count="4">
    <mergeCell ref="B77:E7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1" t="s">
        <v>7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2" t="s">
        <v>92</v>
      </c>
      <c r="C8" s="93"/>
      <c r="D8" s="93"/>
      <c r="E8" s="93"/>
      <c r="F8" s="93"/>
      <c r="G8" s="93"/>
      <c r="H8" s="94"/>
      <c r="I8" s="2"/>
    </row>
    <row r="9" spans="1:9" x14ac:dyDescent="0.25">
      <c r="A9" s="2"/>
      <c r="B9" s="75" t="s">
        <v>80</v>
      </c>
      <c r="C9" s="76"/>
      <c r="D9" s="76"/>
      <c r="E9" s="76"/>
      <c r="F9" s="77"/>
      <c r="G9" s="13">
        <v>52562507.25</v>
      </c>
      <c r="H9" s="27" t="s">
        <v>4</v>
      </c>
      <c r="I9" s="2"/>
    </row>
    <row r="10" spans="1:9" x14ac:dyDescent="0.25">
      <c r="A10" s="2"/>
      <c r="B10" s="75" t="s">
        <v>81</v>
      </c>
      <c r="C10" s="76"/>
      <c r="D10" s="76"/>
      <c r="E10" s="76"/>
      <c r="F10" s="77"/>
      <c r="G10" s="13">
        <v>50981307</v>
      </c>
      <c r="H10" s="27" t="s">
        <v>4</v>
      </c>
      <c r="I10" s="2"/>
    </row>
    <row r="11" spans="1:9" x14ac:dyDescent="0.25">
      <c r="A11" s="2"/>
      <c r="B11" s="65" t="s">
        <v>82</v>
      </c>
      <c r="C11" s="66"/>
      <c r="D11" s="66"/>
      <c r="E11" s="66"/>
      <c r="F11" s="67"/>
      <c r="G11" s="22">
        <f>G9-G10</f>
        <v>1581200.25</v>
      </c>
      <c r="H11" s="23" t="s">
        <v>4</v>
      </c>
      <c r="I11" s="2"/>
    </row>
    <row r="12" spans="1:9" x14ac:dyDescent="0.25">
      <c r="A12" s="2"/>
      <c r="B12" s="28"/>
      <c r="C12" s="28"/>
      <c r="D12" s="28"/>
      <c r="E12" s="28"/>
      <c r="F12" s="28"/>
      <c r="G12" s="28"/>
      <c r="H12" s="28"/>
      <c r="I12" s="2"/>
    </row>
    <row r="13" spans="1:9" x14ac:dyDescent="0.25">
      <c r="A13" s="2"/>
      <c r="B13" s="28"/>
      <c r="C13" s="28"/>
      <c r="D13" s="28"/>
      <c r="E13" s="28"/>
      <c r="F13" s="28"/>
      <c r="G13" s="28"/>
      <c r="H13" s="28"/>
      <c r="I13" s="2"/>
    </row>
    <row r="14" spans="1:9" x14ac:dyDescent="0.25">
      <c r="A14" s="2"/>
      <c r="B14" s="92" t="s">
        <v>83</v>
      </c>
      <c r="C14" s="93"/>
      <c r="D14" s="93"/>
      <c r="E14" s="93"/>
      <c r="F14" s="93"/>
      <c r="G14" s="93"/>
      <c r="H14" s="94"/>
      <c r="I14" s="2"/>
    </row>
    <row r="15" spans="1:9" x14ac:dyDescent="0.25">
      <c r="A15" s="2"/>
      <c r="B15" s="75" t="s">
        <v>84</v>
      </c>
      <c r="C15" s="76"/>
      <c r="D15" s="76"/>
      <c r="E15" s="76"/>
      <c r="F15" s="77"/>
      <c r="G15" s="13">
        <v>1937632.43</v>
      </c>
      <c r="H15" s="27" t="s">
        <v>4</v>
      </c>
      <c r="I15" s="2"/>
    </row>
    <row r="16" spans="1:9" x14ac:dyDescent="0.25">
      <c r="A16" s="2"/>
      <c r="B16" s="75" t="s">
        <v>85</v>
      </c>
      <c r="C16" s="76"/>
      <c r="D16" s="76"/>
      <c r="E16" s="76"/>
      <c r="F16" s="77"/>
      <c r="G16" s="13">
        <v>1385000</v>
      </c>
      <c r="H16" s="27" t="s">
        <v>4</v>
      </c>
      <c r="I16" s="2"/>
    </row>
    <row r="17" spans="1:9" x14ac:dyDescent="0.25">
      <c r="A17" s="2"/>
      <c r="B17" s="65" t="s">
        <v>86</v>
      </c>
      <c r="C17" s="66"/>
      <c r="D17" s="66"/>
      <c r="E17" s="66"/>
      <c r="F17" s="67"/>
      <c r="G17" s="22">
        <f>G15-G16</f>
        <v>552632.42999999993</v>
      </c>
      <c r="H17" s="23" t="s">
        <v>4</v>
      </c>
      <c r="I17" s="2"/>
    </row>
    <row r="18" spans="1:9" x14ac:dyDescent="0.25">
      <c r="A18" s="2"/>
      <c r="B18" s="28"/>
      <c r="C18" s="28"/>
      <c r="D18" s="28"/>
      <c r="E18" s="28"/>
      <c r="F18" s="28"/>
      <c r="G18" s="28"/>
      <c r="H18" s="28"/>
      <c r="I18" s="2"/>
    </row>
    <row r="19" spans="1:9" x14ac:dyDescent="0.25">
      <c r="A19" s="2"/>
      <c r="B19" s="28"/>
      <c r="C19" s="28"/>
      <c r="D19" s="28"/>
      <c r="E19" s="28"/>
      <c r="F19" s="28"/>
      <c r="G19" s="28"/>
      <c r="H19" s="28"/>
      <c r="I19" s="2"/>
    </row>
    <row r="20" spans="1:9" x14ac:dyDescent="0.25">
      <c r="A20" s="2"/>
      <c r="B20" s="92" t="s">
        <v>93</v>
      </c>
      <c r="C20" s="93"/>
      <c r="D20" s="93"/>
      <c r="E20" s="93"/>
      <c r="F20" s="93"/>
      <c r="G20" s="93"/>
      <c r="H20" s="94"/>
      <c r="I20" s="2"/>
    </row>
    <row r="21" spans="1:9" x14ac:dyDescent="0.25">
      <c r="A21" s="2"/>
      <c r="B21" s="75" t="s">
        <v>94</v>
      </c>
      <c r="C21" s="76"/>
      <c r="D21" s="76"/>
      <c r="E21" s="76"/>
      <c r="F21" s="77"/>
      <c r="G21" s="13">
        <v>2433209.8199999998</v>
      </c>
      <c r="H21" s="27" t="s">
        <v>4</v>
      </c>
      <c r="I21" s="2"/>
    </row>
    <row r="22" spans="1:9" x14ac:dyDescent="0.25">
      <c r="A22" s="2"/>
      <c r="B22" s="75" t="s">
        <v>96</v>
      </c>
      <c r="C22" s="76"/>
      <c r="D22" s="76"/>
      <c r="E22" s="76"/>
      <c r="F22" s="77"/>
      <c r="G22" s="13">
        <v>2510000</v>
      </c>
      <c r="H22" s="27" t="s">
        <v>4</v>
      </c>
      <c r="I22" s="2"/>
    </row>
    <row r="23" spans="1:9" x14ac:dyDescent="0.25">
      <c r="A23" s="2"/>
      <c r="B23" s="65" t="s">
        <v>95</v>
      </c>
      <c r="C23" s="66"/>
      <c r="D23" s="66"/>
      <c r="E23" s="66"/>
      <c r="F23" s="67"/>
      <c r="G23" s="22">
        <f>G21-G22</f>
        <v>-76790.180000000168</v>
      </c>
      <c r="H23" s="23" t="s">
        <v>4</v>
      </c>
      <c r="I23" s="2"/>
    </row>
    <row r="24" spans="1:9" ht="15" customHeight="1" x14ac:dyDescent="0.25">
      <c r="A24" s="2"/>
      <c r="B24" s="28"/>
      <c r="C24" s="28"/>
      <c r="D24" s="28"/>
      <c r="E24" s="28"/>
      <c r="F24" s="28"/>
      <c r="G24" s="28"/>
      <c r="H24" s="28"/>
      <c r="I24" s="2"/>
    </row>
    <row r="25" spans="1:9" x14ac:dyDescent="0.25">
      <c r="A25" s="2"/>
      <c r="B25" s="28"/>
      <c r="C25" s="28"/>
      <c r="D25" s="28"/>
      <c r="E25" s="28"/>
      <c r="F25" s="28"/>
      <c r="G25" s="28"/>
      <c r="H25" s="28"/>
      <c r="I25" s="2"/>
    </row>
    <row r="26" spans="1:9" x14ac:dyDescent="0.25">
      <c r="A26" s="2"/>
      <c r="B26" s="92" t="s">
        <v>87</v>
      </c>
      <c r="C26" s="93"/>
      <c r="D26" s="93"/>
      <c r="E26" s="93"/>
      <c r="F26" s="93"/>
      <c r="G26" s="93"/>
      <c r="H26" s="94"/>
      <c r="I26" s="2"/>
    </row>
    <row r="27" spans="1:9" x14ac:dyDescent="0.25">
      <c r="A27" s="2"/>
      <c r="B27" s="75" t="s">
        <v>88</v>
      </c>
      <c r="C27" s="76"/>
      <c r="D27" s="76"/>
      <c r="E27" s="76"/>
      <c r="F27" s="77"/>
      <c r="G27" s="13">
        <v>1470167</v>
      </c>
      <c r="H27" s="27" t="s">
        <v>4</v>
      </c>
      <c r="I27" s="2"/>
    </row>
    <row r="28" spans="1:9" x14ac:dyDescent="0.25">
      <c r="A28" s="2"/>
      <c r="B28" s="75" t="s">
        <v>89</v>
      </c>
      <c r="C28" s="76"/>
      <c r="D28" s="76"/>
      <c r="E28" s="76"/>
      <c r="F28" s="77"/>
      <c r="G28" s="13">
        <v>1510167</v>
      </c>
      <c r="H28" s="27" t="s">
        <v>4</v>
      </c>
      <c r="I28" s="2"/>
    </row>
    <row r="29" spans="1:9" x14ac:dyDescent="0.25">
      <c r="A29" s="2"/>
      <c r="B29" s="75" t="s">
        <v>90</v>
      </c>
      <c r="C29" s="76"/>
      <c r="D29" s="76"/>
      <c r="E29" s="76"/>
      <c r="F29" s="77"/>
      <c r="G29" s="13">
        <f>'Fane 7. Gen. inv. i 2015'!F77</f>
        <v>382058.90333333326</v>
      </c>
      <c r="H29" s="27" t="s">
        <v>4</v>
      </c>
      <c r="I29" s="2"/>
    </row>
    <row r="30" spans="1:9" x14ac:dyDescent="0.25">
      <c r="A30" s="2"/>
      <c r="B30" s="65" t="s">
        <v>87</v>
      </c>
      <c r="C30" s="66"/>
      <c r="D30" s="66"/>
      <c r="E30" s="66"/>
      <c r="F30" s="67"/>
      <c r="G30" s="22">
        <f>G29-G27+G29-G28</f>
        <v>-2216216.1933333334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Tobias Bedstrup Eiberg</cp:lastModifiedBy>
  <cp:lastPrinted>2016-06-14T12:57:30Z</cp:lastPrinted>
  <dcterms:created xsi:type="dcterms:W3CDTF">2016-06-02T08:51:18Z</dcterms:created>
  <dcterms:modified xsi:type="dcterms:W3CDTF">2018-09-13T09:12:40Z</dcterms:modified>
</cp:coreProperties>
</file>