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960" yWindow="195" windowWidth="9840" windowHeight="4815" tabRatio="917" activeTab="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1" i="8" l="1"/>
  <c r="G13" i="8" s="1"/>
  <c r="G16" i="7" l="1"/>
  <c r="G20" i="7"/>
  <c r="G12" i="9" s="1"/>
  <c r="G10" i="7"/>
  <c r="G13" i="9" l="1"/>
  <c r="G10" i="9" l="1"/>
  <c r="G30" i="13"/>
  <c r="G36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8" i="2" s="1"/>
  <c r="G23" i="12"/>
  <c r="E20" i="2" s="1"/>
  <c r="G17" i="12"/>
  <c r="F11" i="11"/>
  <c r="F12" i="11"/>
  <c r="F13" i="11"/>
  <c r="F14" i="11"/>
  <c r="F27" i="11"/>
  <c r="F10" i="11"/>
  <c r="F28" i="11" s="1"/>
  <c r="G29" i="12" s="1"/>
  <c r="E16" i="2"/>
  <c r="G16" i="2" s="1"/>
  <c r="G14" i="9"/>
  <c r="G9" i="9"/>
  <c r="G11" i="9" s="1"/>
  <c r="G22" i="7"/>
  <c r="E9" i="2" s="1"/>
  <c r="E24" i="2"/>
  <c r="G24" i="2" s="1"/>
  <c r="E19" i="2"/>
  <c r="E10" i="2"/>
  <c r="E28" i="13" l="1"/>
  <c r="G28" i="13" s="1"/>
  <c r="G9" i="8"/>
  <c r="G30" i="12"/>
  <c r="E21" i="2" s="1"/>
  <c r="E22" i="2" s="1"/>
  <c r="G22" i="2" s="1"/>
  <c r="G15" i="9"/>
  <c r="E12" i="2" s="1"/>
  <c r="E11" i="2" l="1"/>
  <c r="E14" i="2" l="1"/>
  <c r="G14" i="2" s="1"/>
  <c r="G25" i="2" s="1"/>
</calcChain>
</file>

<file path=xl/sharedStrings.xml><?xml version="1.0" encoding="utf-8"?>
<sst xmlns="http://schemas.openxmlformats.org/spreadsheetml/2006/main" count="262" uniqueCount="137">
  <si>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</si>
  <si>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</si>
  <si>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</si>
  <si>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</si>
  <si>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</si>
  <si>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</si>
  <si>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</si>
  <si>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</si>
  <si>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</si>
  <si>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</si>
  <si>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</si>
  <si>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</si>
  <si>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</si>
  <si>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</si>
  <si>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</si>
  <si>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</si>
  <si>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</si>
  <si>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</si>
  <si>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</si>
  <si>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</si>
  <si>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</si>
  <si>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</si>
  <si>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</si>
  <si>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</si>
  <si>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</si>
  <si>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</si>
  <si>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</si>
  <si>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</si>
  <si>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</si>
  <si>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</si>
  <si>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</si>
  <si>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</si>
  <si>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</si>
  <si>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</si>
  <si>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</si>
  <si>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</si>
  <si>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</si>
  <si>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</si>
  <si>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</si>
  <si>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</si>
  <si>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</si>
  <si>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</si>
  <si>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</si>
  <si>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</si>
  <si>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</si>
  <si>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</si>
  <si>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</si>
  <si>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</si>
  <si>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</si>
  <si>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</si>
  <si>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</si>
  <si>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</si>
  <si>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</si>
  <si>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</si>
  <si>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</si>
  <si>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</si>
  <si>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</si>
  <si>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</si>
  <si>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</si>
  <si>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</si>
  <si>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</si>
  <si>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</si>
  <si>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</si>
  <si>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</si>
  <si>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</si>
  <si>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</si>
  <si>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</si>
  <si>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</si>
  <si>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</si>
  <si>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</si>
  <si>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</si>
  <si>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</si>
  <si>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</si>
  <si>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</si>
  <si>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</si>
  <si>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</si>
  <si>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</si>
  <si>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</si>
  <si>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</si>
  <si>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</si>
  <si>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</si>
  <si>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</si>
  <si>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</si>
  <si>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</si>
  <si>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</si>
  <si>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</si>
  <si>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</si>
  <si>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</si>
  <si>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</si>
  <si>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</si>
  <si>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</si>
  <si>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</si>
  <si>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</si>
  <si>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</si>
  <si>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</si>
  <si>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</si>
  <si>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</si>
  <si>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</si>
  <si>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</si>
  <si>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</si>
  <si>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</si>
  <si>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</si>
  <si>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</si>
  <si>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</si>
  <si>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</si>
  <si>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</si>
  <si>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</si>
  <si>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</si>
  <si>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</si>
  <si>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</si>
  <si>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</si>
  <si>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</si>
  <si>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</si>
  <si>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</si>
  <si>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</si>
  <si>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Dæksler</t>
  </si>
  <si>
    <t>Nitratmåler</t>
  </si>
  <si>
    <t>Løftepumpe</t>
  </si>
  <si>
    <t>2 skruekompressorer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</si>
  <si>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</si>
  <si>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</si>
  <si>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</si>
  <si>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</si>
  <si>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Midlertidigt tillæg iht. § 8, stk. 3 (PL-bekendtgørelsen)</t>
  </si>
  <si>
    <t>Anlægsomkostninger inkl. finansielle omkostninger som følge af overtagelse af private kloakanlæg</t>
  </si>
  <si>
    <t>Duemoseparken (2017-prisniveau)</t>
  </si>
  <si>
    <t>Bøgehaven (2017-prisniveau)</t>
  </si>
  <si>
    <t>Laanshøj (2017-prisniveau)</t>
  </si>
  <si>
    <t>Beregningen af de enkelte komponenter i grundlaget for Furesø Spildevand fremgår af bilag B.</t>
  </si>
  <si>
    <t>Beregningen af anlægsomkostningerne for overtagelse af det private kloakanlæg ved Duemoseparken fremgår af bilag 1.</t>
  </si>
  <si>
    <t>Beregningen af anlægsomkostningerne for overtagelse af det private kloakanlæg ved Bøgehaven fremgår af bilag 2.</t>
  </si>
  <si>
    <t>Beregningen af anlægsomkostningerne for overtagelse af det private kloakanlæg ved Laanshøj fremgår af bilag 3.</t>
  </si>
  <si>
    <t xml:space="preserve">Grundlag i den økonomiske ramme for 2017 inden overtagelse af private kloakanlæg </t>
  </si>
  <si>
    <t xml:space="preserve">Grundlag i den økonomiske ramme for 2017 efter overtagelse af private kloakanlæg </t>
  </si>
  <si>
    <t>Samlede anlægsomkostninger til grundlag i den økonomiske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</si>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</sst>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10" borderId="2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2" fontId="8" fillId="0" borderId="0" xfId="5" applyNumberFormat="1" applyFont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2" fontId="0" fillId="2" borderId="0" xfId="0" applyNumberForma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left" wrapText="1"/>
    </xf>
    <xf numFmtId="0" fontId="8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43" t="s">
        <v>10</v>
      </c>
      <c r="E6" s="43"/>
      <c r="F6" s="43"/>
      <c r="G6" s="43"/>
      <c r="H6" s="4"/>
      <c r="I6" s="2"/>
    </row>
    <row r="7" spans="1:9" ht="15" customHeight="1" x14ac:dyDescent="0.25">
      <c r="A7" s="2"/>
      <c r="B7" s="2"/>
      <c r="C7" s="4"/>
      <c r="D7" s="43"/>
      <c r="E7" s="43"/>
      <c r="F7" s="43"/>
      <c r="G7" s="43"/>
      <c r="H7" s="4"/>
      <c r="I7" s="2"/>
    </row>
    <row r="8" spans="1:9" ht="15.75" x14ac:dyDescent="0.25">
      <c r="A8" s="2"/>
      <c r="B8" s="2"/>
      <c r="C8" s="5"/>
      <c r="D8" s="51" t="s">
        <v>103</v>
      </c>
      <c r="E8" s="51"/>
      <c r="F8" s="51"/>
      <c r="G8" s="5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0" t="s">
        <v>11</v>
      </c>
      <c r="E11" s="50"/>
      <c r="F11" s="50"/>
      <c r="G11" s="5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61" t="s">
        <v>20</v>
      </c>
      <c r="E13" s="62"/>
      <c r="F13" s="62"/>
      <c r="G13" s="63"/>
      <c r="H13" s="2"/>
      <c r="I13" s="2"/>
    </row>
    <row r="14" spans="1:9" x14ac:dyDescent="0.25">
      <c r="A14" s="2"/>
      <c r="B14" s="2"/>
      <c r="C14" s="7" t="s">
        <v>13</v>
      </c>
      <c r="D14" s="52" t="s">
        <v>21</v>
      </c>
      <c r="E14" s="53"/>
      <c r="F14" s="53"/>
      <c r="G14" s="54"/>
      <c r="H14" s="2"/>
      <c r="I14" s="2"/>
    </row>
    <row r="15" spans="1:9" x14ac:dyDescent="0.25">
      <c r="A15" s="2"/>
      <c r="B15" s="2"/>
      <c r="C15" s="7" t="s">
        <v>14</v>
      </c>
      <c r="D15" s="55" t="s">
        <v>22</v>
      </c>
      <c r="E15" s="56"/>
      <c r="F15" s="56"/>
      <c r="G15" s="57"/>
      <c r="H15" s="2"/>
      <c r="I15" s="2"/>
    </row>
    <row r="16" spans="1:9" x14ac:dyDescent="0.25">
      <c r="A16" s="2"/>
      <c r="B16" s="2"/>
      <c r="C16" s="7" t="s">
        <v>15</v>
      </c>
      <c r="D16" s="55" t="s">
        <v>23</v>
      </c>
      <c r="E16" s="56"/>
      <c r="F16" s="56"/>
      <c r="G16" s="57"/>
      <c r="H16" s="2"/>
      <c r="I16" s="2"/>
    </row>
    <row r="17" spans="1:9" x14ac:dyDescent="0.25">
      <c r="A17" s="2"/>
      <c r="B17" s="2"/>
      <c r="C17" s="7" t="s">
        <v>16</v>
      </c>
      <c r="D17" s="58" t="s">
        <v>29</v>
      </c>
      <c r="E17" s="59"/>
      <c r="F17" s="59"/>
      <c r="G17" s="60"/>
      <c r="H17" s="2"/>
      <c r="I17" s="2"/>
    </row>
    <row r="18" spans="1:9" x14ac:dyDescent="0.25">
      <c r="A18" s="2"/>
      <c r="B18" s="2"/>
      <c r="C18" s="7" t="s">
        <v>17</v>
      </c>
      <c r="D18" s="44" t="s">
        <v>5</v>
      </c>
      <c r="E18" s="45"/>
      <c r="F18" s="45"/>
      <c r="G18" s="46"/>
      <c r="H18" s="2"/>
      <c r="I18" s="2"/>
    </row>
    <row r="19" spans="1:9" x14ac:dyDescent="0.25">
      <c r="A19" s="2"/>
      <c r="B19" s="2"/>
      <c r="C19" s="7" t="s">
        <v>18</v>
      </c>
      <c r="D19" s="44" t="s">
        <v>25</v>
      </c>
      <c r="E19" s="45"/>
      <c r="F19" s="45"/>
      <c r="G19" s="46"/>
      <c r="H19" s="2"/>
      <c r="I19" s="2"/>
    </row>
    <row r="20" spans="1:9" x14ac:dyDescent="0.25">
      <c r="A20" s="2"/>
      <c r="B20" s="2"/>
      <c r="C20" s="7" t="s">
        <v>19</v>
      </c>
      <c r="D20" s="47" t="s">
        <v>26</v>
      </c>
      <c r="E20" s="48"/>
      <c r="F20" s="48"/>
      <c r="G20" s="49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tabSelected="1" view="pageLayout" zoomScaleNormal="100" workbookViewId="0">
      <selection activeCell="A2" sqref="A2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5" t="s">
        <v>122</v>
      </c>
      <c r="C3" s="75"/>
      <c r="D3" s="75"/>
      <c r="E3" s="75"/>
      <c r="F3" s="75"/>
      <c r="G3" s="75"/>
      <c r="H3" s="75"/>
      <c r="I3" s="2"/>
    </row>
    <row r="4" spans="1:9" ht="15" customHeight="1" x14ac:dyDescent="0.25">
      <c r="A4" s="2"/>
      <c r="B4" s="75"/>
      <c r="C4" s="75"/>
      <c r="D4" s="75"/>
      <c r="E4" s="75"/>
      <c r="F4" s="75"/>
      <c r="G4" s="75"/>
      <c r="H4" s="7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4" t="s">
        <v>102</v>
      </c>
      <c r="C8" s="65"/>
      <c r="D8" s="65"/>
      <c r="E8" s="65"/>
      <c r="F8" s="65"/>
      <c r="G8" s="67"/>
      <c r="H8" s="68"/>
      <c r="I8" s="2"/>
    </row>
    <row r="9" spans="1:9" ht="30" customHeight="1" x14ac:dyDescent="0.25">
      <c r="A9" s="2"/>
      <c r="B9" s="69" t="s">
        <v>28</v>
      </c>
      <c r="C9" s="70"/>
      <c r="D9" s="71"/>
      <c r="E9" s="9">
        <f>'Fane 3. Grundlag'!G22</f>
        <v>59447747.526566327</v>
      </c>
      <c r="F9" s="26" t="s">
        <v>4</v>
      </c>
      <c r="G9" s="11"/>
      <c r="H9" s="12"/>
      <c r="I9" s="2"/>
    </row>
    <row r="10" spans="1:9" x14ac:dyDescent="0.25">
      <c r="A10" s="2"/>
      <c r="B10" s="79" t="s">
        <v>91</v>
      </c>
      <c r="C10" s="77"/>
      <c r="D10" s="78"/>
      <c r="E10" s="13">
        <f>'Fane 3. Grundlag'!G21</f>
        <v>8128194.3804159788</v>
      </c>
      <c r="F10" s="26" t="s">
        <v>4</v>
      </c>
      <c r="G10" s="14"/>
      <c r="H10" s="15"/>
      <c r="I10" s="2"/>
    </row>
    <row r="11" spans="1:9" x14ac:dyDescent="0.25">
      <c r="A11" s="2"/>
      <c r="B11" s="76" t="s">
        <v>22</v>
      </c>
      <c r="C11" s="77"/>
      <c r="D11" s="78"/>
      <c r="E11" s="13">
        <f>'Fane 4. Individuelt eff.krav'!G13</f>
        <v>171548.9997836595</v>
      </c>
      <c r="F11" s="26" t="s">
        <v>4</v>
      </c>
      <c r="G11" s="16"/>
      <c r="H11" s="15"/>
      <c r="I11" s="2"/>
    </row>
    <row r="12" spans="1:9" x14ac:dyDescent="0.25">
      <c r="A12" s="2"/>
      <c r="B12" s="76" t="s">
        <v>23</v>
      </c>
      <c r="C12" s="77"/>
      <c r="D12" s="78"/>
      <c r="E12" s="13">
        <f>'Fane 5. Generelt eff.krav'!G15</f>
        <v>692311.05262599257</v>
      </c>
      <c r="F12" s="26" t="s">
        <v>4</v>
      </c>
      <c r="G12" s="16"/>
      <c r="H12" s="15"/>
      <c r="I12" s="2"/>
    </row>
    <row r="13" spans="1:9" x14ac:dyDescent="0.25">
      <c r="A13" s="2"/>
      <c r="B13" s="27" t="s">
        <v>123</v>
      </c>
      <c r="C13" s="28"/>
      <c r="D13" s="29"/>
      <c r="E13" s="13">
        <v>2530378</v>
      </c>
      <c r="F13" s="26" t="s">
        <v>4</v>
      </c>
      <c r="G13" s="17"/>
      <c r="H13" s="18"/>
      <c r="I13" s="2"/>
    </row>
    <row r="14" spans="1:9" x14ac:dyDescent="0.25">
      <c r="A14" s="2"/>
      <c r="B14" s="80" t="s">
        <v>37</v>
      </c>
      <c r="C14" s="81"/>
      <c r="D14" s="82"/>
      <c r="E14" s="19">
        <f>$E$9-$E$11-$E$12+E13</f>
        <v>61114265.474156678</v>
      </c>
      <c r="F14" s="20" t="s">
        <v>4</v>
      </c>
      <c r="G14" s="19">
        <f>E14</f>
        <v>61114265.474156678</v>
      </c>
      <c r="H14" s="20" t="s">
        <v>4</v>
      </c>
      <c r="I14" s="2"/>
    </row>
    <row r="15" spans="1:9" x14ac:dyDescent="0.25">
      <c r="A15" s="2"/>
      <c r="B15" s="64" t="s">
        <v>29</v>
      </c>
      <c r="C15" s="65"/>
      <c r="D15" s="65"/>
      <c r="E15" s="65"/>
      <c r="F15" s="65"/>
      <c r="G15" s="65"/>
      <c r="H15" s="66"/>
      <c r="I15" s="2"/>
    </row>
    <row r="16" spans="1:9" x14ac:dyDescent="0.25">
      <c r="A16" s="2"/>
      <c r="B16" s="72" t="s">
        <v>101</v>
      </c>
      <c r="C16" s="73"/>
      <c r="D16" s="74"/>
      <c r="E16" s="19">
        <f>'Fane 6. Hist. over el. underdæk'!G13</f>
        <v>0</v>
      </c>
      <c r="F16" s="20" t="s">
        <v>4</v>
      </c>
      <c r="G16" s="19">
        <f>E16</f>
        <v>0</v>
      </c>
      <c r="H16" s="20" t="s">
        <v>4</v>
      </c>
      <c r="I16" s="2"/>
    </row>
    <row r="17" spans="1:9" x14ac:dyDescent="0.25">
      <c r="A17" s="2"/>
      <c r="B17" s="64" t="s">
        <v>25</v>
      </c>
      <c r="C17" s="65"/>
      <c r="D17" s="65"/>
      <c r="E17" s="65"/>
      <c r="F17" s="65"/>
      <c r="G17" s="65"/>
      <c r="H17" s="66"/>
      <c r="I17" s="2"/>
    </row>
    <row r="18" spans="1:9" x14ac:dyDescent="0.25">
      <c r="A18" s="2"/>
      <c r="B18" s="69" t="s">
        <v>32</v>
      </c>
      <c r="C18" s="70"/>
      <c r="D18" s="71"/>
      <c r="E18" s="13">
        <f>'Fane 8. Korrektion af PL2015'!G11</f>
        <v>-988492</v>
      </c>
      <c r="F18" s="10" t="s">
        <v>4</v>
      </c>
      <c r="G18" s="21"/>
      <c r="H18" s="12"/>
      <c r="I18" s="2"/>
    </row>
    <row r="19" spans="1:9" x14ac:dyDescent="0.25">
      <c r="A19" s="2"/>
      <c r="B19" s="69" t="s">
        <v>33</v>
      </c>
      <c r="C19" s="70"/>
      <c r="D19" s="71"/>
      <c r="E19" s="13">
        <f>'Fane 8. Korrektion af PL2015'!G17</f>
        <v>31956</v>
      </c>
      <c r="F19" s="10" t="s">
        <v>4</v>
      </c>
      <c r="G19" s="16"/>
      <c r="H19" s="15"/>
      <c r="I19" s="2"/>
    </row>
    <row r="20" spans="1:9" ht="30" customHeight="1" x14ac:dyDescent="0.25">
      <c r="A20" s="2"/>
      <c r="B20" s="69" t="s">
        <v>92</v>
      </c>
      <c r="C20" s="70"/>
      <c r="D20" s="71"/>
      <c r="E20" s="13">
        <f>'Fane 8. Korrektion af PL2015'!G23</f>
        <v>64952</v>
      </c>
      <c r="F20" s="10" t="s">
        <v>4</v>
      </c>
      <c r="G20" s="14"/>
      <c r="H20" s="15"/>
      <c r="I20" s="2"/>
    </row>
    <row r="21" spans="1:9" ht="28.5" customHeight="1" x14ac:dyDescent="0.25">
      <c r="A21" s="2"/>
      <c r="B21" s="69" t="s">
        <v>34</v>
      </c>
      <c r="C21" s="70"/>
      <c r="D21" s="71"/>
      <c r="E21" s="13">
        <f>'Fane 8. Korrektion af PL2015'!G30</f>
        <v>-455719.89</v>
      </c>
      <c r="F21" s="10" t="s">
        <v>4</v>
      </c>
      <c r="G21" s="17"/>
      <c r="H21" s="18"/>
      <c r="I21" s="2"/>
    </row>
    <row r="22" spans="1:9" x14ac:dyDescent="0.25">
      <c r="A22" s="2"/>
      <c r="B22" s="72" t="s">
        <v>35</v>
      </c>
      <c r="C22" s="73"/>
      <c r="D22" s="74"/>
      <c r="E22" s="19">
        <f>SUM(E18:E21)</f>
        <v>-1347303.8900000001</v>
      </c>
      <c r="F22" s="20" t="s">
        <v>4</v>
      </c>
      <c r="G22" s="19">
        <f>E22</f>
        <v>-1347303.8900000001</v>
      </c>
      <c r="H22" s="20" t="s">
        <v>4</v>
      </c>
      <c r="I22" s="2"/>
    </row>
    <row r="23" spans="1:9" x14ac:dyDescent="0.25">
      <c r="A23" s="2"/>
      <c r="B23" s="64" t="s">
        <v>30</v>
      </c>
      <c r="C23" s="65"/>
      <c r="D23" s="65"/>
      <c r="E23" s="65"/>
      <c r="F23" s="65"/>
      <c r="G23" s="65"/>
      <c r="H23" s="66"/>
      <c r="I23" s="2"/>
    </row>
    <row r="24" spans="1:9" x14ac:dyDescent="0.25">
      <c r="A24" s="2"/>
      <c r="B24" s="72" t="s">
        <v>31</v>
      </c>
      <c r="C24" s="73"/>
      <c r="D24" s="74"/>
      <c r="E24" s="19">
        <f>'Fane 9. Kontrol af PL2015'!G36</f>
        <v>-455118</v>
      </c>
      <c r="F24" s="20" t="s">
        <v>4</v>
      </c>
      <c r="G24" s="19">
        <f>E24</f>
        <v>-455118</v>
      </c>
      <c r="H24" s="20" t="s">
        <v>4</v>
      </c>
      <c r="I24" s="2"/>
    </row>
    <row r="25" spans="1:9" x14ac:dyDescent="0.25">
      <c r="A25" s="2"/>
      <c r="B25" s="64" t="s">
        <v>36</v>
      </c>
      <c r="C25" s="65"/>
      <c r="D25" s="65"/>
      <c r="E25" s="65"/>
      <c r="F25" s="66"/>
      <c r="G25" s="22">
        <f>G14+G16+G22+G24</f>
        <v>59311843.584156677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8">
    <mergeCell ref="B25:F25"/>
    <mergeCell ref="B3:H4"/>
    <mergeCell ref="B9:D9"/>
    <mergeCell ref="B11:D11"/>
    <mergeCell ref="B24:D24"/>
    <mergeCell ref="B12:D12"/>
    <mergeCell ref="B10:D10"/>
    <mergeCell ref="B14:D14"/>
    <mergeCell ref="B16:D16"/>
    <mergeCell ref="B19:D19"/>
    <mergeCell ref="B21:D21"/>
    <mergeCell ref="B23:H23"/>
    <mergeCell ref="B17:H17"/>
    <mergeCell ref="B15:H15"/>
    <mergeCell ref="B8:H8"/>
    <mergeCell ref="B18:D18"/>
    <mergeCell ref="B22:D22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53"/>
  <sheetViews>
    <sheetView view="pageLayout" zoomScaleNormal="100" workbookViewId="0">
      <selection activeCell="G16" activeCellId="1" sqref="G20 G16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71093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5" t="s">
        <v>9</v>
      </c>
      <c r="C3" s="75"/>
      <c r="D3" s="75"/>
      <c r="E3" s="75"/>
      <c r="F3" s="75"/>
      <c r="G3" s="75"/>
      <c r="H3" s="75"/>
      <c r="I3" s="2"/>
    </row>
    <row r="4" spans="1:9" ht="15" customHeight="1" x14ac:dyDescent="0.25">
      <c r="A4" s="2"/>
      <c r="B4" s="75"/>
      <c r="C4" s="75"/>
      <c r="D4" s="75"/>
      <c r="E4" s="75"/>
      <c r="F4" s="75"/>
      <c r="G4" s="75"/>
      <c r="H4" s="7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64" t="s">
        <v>132</v>
      </c>
      <c r="C6" s="65"/>
      <c r="D6" s="65"/>
      <c r="E6" s="65"/>
      <c r="F6" s="65"/>
      <c r="G6" s="65"/>
      <c r="H6" s="66"/>
      <c r="I6" s="2"/>
    </row>
    <row r="7" spans="1:9" x14ac:dyDescent="0.25">
      <c r="A7" s="2"/>
      <c r="B7" s="76" t="s">
        <v>93</v>
      </c>
      <c r="C7" s="77"/>
      <c r="D7" s="77"/>
      <c r="E7" s="77"/>
      <c r="F7" s="78"/>
      <c r="G7" s="13">
        <v>20670010.917066451</v>
      </c>
      <c r="H7" s="24" t="s">
        <v>4</v>
      </c>
      <c r="I7" s="2"/>
    </row>
    <row r="8" spans="1:9" x14ac:dyDescent="0.25">
      <c r="A8" s="2"/>
      <c r="B8" s="76" t="s">
        <v>94</v>
      </c>
      <c r="C8" s="77"/>
      <c r="D8" s="77"/>
      <c r="E8" s="77"/>
      <c r="F8" s="78"/>
      <c r="G8" s="13">
        <v>30219599.431383915</v>
      </c>
      <c r="H8" s="24" t="s">
        <v>4</v>
      </c>
      <c r="I8" s="2"/>
    </row>
    <row r="9" spans="1:9" x14ac:dyDescent="0.25">
      <c r="A9" s="2"/>
      <c r="B9" s="76" t="s">
        <v>95</v>
      </c>
      <c r="C9" s="77"/>
      <c r="D9" s="77"/>
      <c r="E9" s="77"/>
      <c r="F9" s="78"/>
      <c r="G9" s="13">
        <v>8128194.3804159788</v>
      </c>
      <c r="H9" s="24" t="s">
        <v>4</v>
      </c>
      <c r="I9" s="2"/>
    </row>
    <row r="10" spans="1:9" x14ac:dyDescent="0.25">
      <c r="A10" s="2"/>
      <c r="B10" s="64" t="s">
        <v>38</v>
      </c>
      <c r="C10" s="65"/>
      <c r="D10" s="65"/>
      <c r="E10" s="65"/>
      <c r="F10" s="66"/>
      <c r="G10" s="22">
        <f>SUM(G7:G9)</f>
        <v>59017804.728866339</v>
      </c>
      <c r="H10" s="23" t="s">
        <v>4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ht="27.75" customHeight="1" x14ac:dyDescent="0.25">
      <c r="A12" s="2"/>
      <c r="B12" s="85" t="s">
        <v>124</v>
      </c>
      <c r="C12" s="86"/>
      <c r="D12" s="86"/>
      <c r="E12" s="86"/>
      <c r="F12" s="86"/>
      <c r="G12" s="86"/>
      <c r="H12" s="87"/>
      <c r="I12" s="2"/>
    </row>
    <row r="13" spans="1:9" x14ac:dyDescent="0.25">
      <c r="A13" s="2"/>
      <c r="B13" s="76" t="s">
        <v>125</v>
      </c>
      <c r="C13" s="77"/>
      <c r="D13" s="77"/>
      <c r="E13" s="77"/>
      <c r="F13" s="78"/>
      <c r="G13" s="13">
        <v>3855.3489</v>
      </c>
      <c r="H13" s="24" t="s">
        <v>4</v>
      </c>
      <c r="I13" s="2"/>
    </row>
    <row r="14" spans="1:9" x14ac:dyDescent="0.25">
      <c r="A14" s="2"/>
      <c r="B14" s="76" t="s">
        <v>126</v>
      </c>
      <c r="C14" s="77"/>
      <c r="D14" s="77"/>
      <c r="E14" s="77"/>
      <c r="F14" s="78"/>
      <c r="G14" s="13">
        <v>290509.19819999998</v>
      </c>
      <c r="H14" s="24" t="s">
        <v>4</v>
      </c>
      <c r="I14" s="2"/>
    </row>
    <row r="15" spans="1:9" x14ac:dyDescent="0.25">
      <c r="A15" s="2"/>
      <c r="B15" s="76" t="s">
        <v>127</v>
      </c>
      <c r="C15" s="77"/>
      <c r="D15" s="77"/>
      <c r="E15" s="77"/>
      <c r="F15" s="78"/>
      <c r="G15" s="13">
        <v>135578.2506</v>
      </c>
      <c r="H15" s="24" t="s">
        <v>4</v>
      </c>
      <c r="I15" s="2"/>
    </row>
    <row r="16" spans="1:9" x14ac:dyDescent="0.25">
      <c r="A16" s="2"/>
      <c r="B16" s="64" t="s">
        <v>134</v>
      </c>
      <c r="C16" s="65"/>
      <c r="D16" s="65"/>
      <c r="E16" s="65"/>
      <c r="F16" s="66"/>
      <c r="G16" s="22">
        <f>SUM(G13:G15)</f>
        <v>429942.7977</v>
      </c>
      <c r="H16" s="23" t="s">
        <v>4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64" t="s">
        <v>133</v>
      </c>
      <c r="C18" s="65"/>
      <c r="D18" s="65"/>
      <c r="E18" s="65"/>
      <c r="F18" s="65"/>
      <c r="G18" s="65"/>
      <c r="H18" s="66"/>
      <c r="I18" s="2"/>
    </row>
    <row r="19" spans="1:9" x14ac:dyDescent="0.25">
      <c r="A19" s="2"/>
      <c r="B19" s="76" t="s">
        <v>93</v>
      </c>
      <c r="C19" s="77"/>
      <c r="D19" s="77"/>
      <c r="E19" s="77"/>
      <c r="F19" s="78"/>
      <c r="G19" s="13">
        <v>20670010.917066451</v>
      </c>
      <c r="H19" s="24" t="s">
        <v>4</v>
      </c>
      <c r="I19" s="2"/>
    </row>
    <row r="20" spans="1:9" x14ac:dyDescent="0.25">
      <c r="A20" s="2"/>
      <c r="B20" s="76" t="s">
        <v>94</v>
      </c>
      <c r="C20" s="77"/>
      <c r="D20" s="77"/>
      <c r="E20" s="77"/>
      <c r="F20" s="78"/>
      <c r="G20" s="13">
        <f>30219599.4313839+G13+G14+G15</f>
        <v>30649542.229083899</v>
      </c>
      <c r="H20" s="24" t="s">
        <v>4</v>
      </c>
      <c r="I20" s="2"/>
    </row>
    <row r="21" spans="1:9" x14ac:dyDescent="0.25">
      <c r="A21" s="2"/>
      <c r="B21" s="76" t="s">
        <v>95</v>
      </c>
      <c r="C21" s="77"/>
      <c r="D21" s="77"/>
      <c r="E21" s="77"/>
      <c r="F21" s="78"/>
      <c r="G21" s="13">
        <v>8128194.3804159788</v>
      </c>
      <c r="H21" s="24" t="s">
        <v>4</v>
      </c>
      <c r="I21" s="2"/>
    </row>
    <row r="22" spans="1:9" x14ac:dyDescent="0.25">
      <c r="A22" s="2"/>
      <c r="B22" s="64" t="s">
        <v>38</v>
      </c>
      <c r="C22" s="65"/>
      <c r="D22" s="65"/>
      <c r="E22" s="65"/>
      <c r="F22" s="66"/>
      <c r="G22" s="22">
        <f>SUM(G19:G21)</f>
        <v>59447747.526566327</v>
      </c>
      <c r="H22" s="23" t="s">
        <v>4</v>
      </c>
      <c r="I22" s="2"/>
    </row>
    <row r="23" spans="1:9" x14ac:dyDescent="0.25">
      <c r="A23" s="2"/>
      <c r="B23" s="25"/>
      <c r="C23" s="25"/>
      <c r="D23" s="25"/>
      <c r="E23" s="25"/>
      <c r="F23" s="25"/>
      <c r="G23" s="25"/>
      <c r="H23" s="25"/>
      <c r="I23" s="2"/>
    </row>
    <row r="24" spans="1:9" ht="15.75" customHeight="1" x14ac:dyDescent="0.25">
      <c r="A24" s="2"/>
      <c r="B24" s="84" t="s">
        <v>128</v>
      </c>
      <c r="C24" s="84"/>
      <c r="D24" s="84"/>
      <c r="E24" s="84"/>
      <c r="F24" s="84"/>
      <c r="G24" s="84"/>
      <c r="H24" s="25"/>
      <c r="I24" s="2"/>
    </row>
    <row r="25" spans="1:9" ht="26.25" customHeight="1" x14ac:dyDescent="0.25">
      <c r="A25" s="2"/>
      <c r="B25" s="83" t="s">
        <v>129</v>
      </c>
      <c r="C25" s="83"/>
      <c r="D25" s="83"/>
      <c r="E25" s="83"/>
      <c r="F25" s="83"/>
      <c r="G25" s="83"/>
      <c r="H25" s="2"/>
      <c r="I25" s="2"/>
    </row>
    <row r="26" spans="1:9" ht="27" customHeight="1" x14ac:dyDescent="0.25">
      <c r="A26" s="2"/>
      <c r="B26" s="83" t="s">
        <v>130</v>
      </c>
      <c r="C26" s="83"/>
      <c r="D26" s="83"/>
      <c r="E26" s="83"/>
      <c r="F26" s="83"/>
      <c r="G26" s="83"/>
      <c r="H26" s="2"/>
      <c r="I26" s="2"/>
    </row>
    <row r="27" spans="1:9" ht="26.25" customHeight="1" x14ac:dyDescent="0.25">
      <c r="A27" s="2"/>
      <c r="B27" s="83" t="s">
        <v>131</v>
      </c>
      <c r="C27" s="83"/>
      <c r="D27" s="83"/>
      <c r="E27" s="83"/>
      <c r="F27" s="83"/>
      <c r="G27" s="83"/>
      <c r="H27" s="2"/>
      <c r="I27" s="2"/>
    </row>
    <row r="28" spans="1:9" ht="16.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sheetProtection password="DFE9" sheet="1" objects="1" scenarios="1"/>
  <mergeCells count="20">
    <mergeCell ref="B3:H4"/>
    <mergeCell ref="B21:F21"/>
    <mergeCell ref="B20:F20"/>
    <mergeCell ref="B19:F19"/>
    <mergeCell ref="B6:H6"/>
    <mergeCell ref="B7:F7"/>
    <mergeCell ref="B8:F8"/>
    <mergeCell ref="B9:F9"/>
    <mergeCell ref="B10:F10"/>
    <mergeCell ref="B12:H12"/>
    <mergeCell ref="B13:F13"/>
    <mergeCell ref="B14:F14"/>
    <mergeCell ref="B25:G25"/>
    <mergeCell ref="B26:G26"/>
    <mergeCell ref="B27:G27"/>
    <mergeCell ref="B24:G24"/>
    <mergeCell ref="B15:F15"/>
    <mergeCell ref="B16:F16"/>
    <mergeCell ref="B22:F22"/>
    <mergeCell ref="B18:H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>
      <selection activeCell="G13" sqref="G13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5" t="s">
        <v>24</v>
      </c>
      <c r="C3" s="75"/>
      <c r="D3" s="75"/>
      <c r="E3" s="75"/>
      <c r="F3" s="75"/>
      <c r="G3" s="75"/>
      <c r="H3" s="75"/>
      <c r="I3" s="2"/>
    </row>
    <row r="4" spans="1:9" ht="15" customHeight="1" x14ac:dyDescent="0.25">
      <c r="A4" s="2"/>
      <c r="B4" s="75"/>
      <c r="C4" s="75"/>
      <c r="D4" s="75"/>
      <c r="E4" s="75"/>
      <c r="F4" s="75"/>
      <c r="G4" s="75"/>
      <c r="H4" s="7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4" t="s">
        <v>22</v>
      </c>
      <c r="C8" s="65"/>
      <c r="D8" s="65"/>
      <c r="E8" s="65"/>
      <c r="F8" s="65"/>
      <c r="G8" s="65"/>
      <c r="H8" s="66"/>
      <c r="I8" s="2"/>
    </row>
    <row r="9" spans="1:9" x14ac:dyDescent="0.25">
      <c r="A9" s="2"/>
      <c r="B9" s="76" t="s">
        <v>96</v>
      </c>
      <c r="C9" s="77"/>
      <c r="D9" s="77"/>
      <c r="E9" s="77"/>
      <c r="F9" s="78"/>
      <c r="G9" s="13">
        <f>'Fane 3. Grundlag'!G22-'Fane 3. Grundlag'!G21</f>
        <v>51319553.146150351</v>
      </c>
      <c r="H9" s="24" t="s">
        <v>4</v>
      </c>
      <c r="I9" s="2"/>
    </row>
    <row r="10" spans="1:9" x14ac:dyDescent="0.25">
      <c r="A10" s="2"/>
      <c r="B10" s="76" t="s">
        <v>135</v>
      </c>
      <c r="C10" s="77"/>
      <c r="D10" s="77"/>
      <c r="E10" s="77"/>
      <c r="F10" s="78"/>
      <c r="G10" s="13">
        <v>242622.25863281678</v>
      </c>
      <c r="H10" s="24" t="s">
        <v>4</v>
      </c>
      <c r="I10" s="2"/>
    </row>
    <row r="11" spans="1:9" x14ac:dyDescent="0.25">
      <c r="A11" s="2"/>
      <c r="B11" s="76" t="s">
        <v>136</v>
      </c>
      <c r="C11" s="77"/>
      <c r="D11" s="77"/>
      <c r="E11" s="77"/>
      <c r="F11" s="78"/>
      <c r="G11" s="13">
        <f>$G$9-$G$10</f>
        <v>51076930.887517534</v>
      </c>
      <c r="H11" s="24" t="s">
        <v>4</v>
      </c>
      <c r="I11" s="2"/>
    </row>
    <row r="12" spans="1:9" x14ac:dyDescent="0.25">
      <c r="A12" s="2"/>
      <c r="B12" s="76" t="s">
        <v>65</v>
      </c>
      <c r="C12" s="77"/>
      <c r="D12" s="77"/>
      <c r="E12" s="77"/>
      <c r="F12" s="78"/>
      <c r="G12" s="30">
        <v>0.33586395424080501</v>
      </c>
      <c r="H12" s="24" t="s">
        <v>66</v>
      </c>
      <c r="I12" s="2"/>
    </row>
    <row r="13" spans="1:9" x14ac:dyDescent="0.25">
      <c r="A13" s="2"/>
      <c r="B13" s="64" t="s">
        <v>22</v>
      </c>
      <c r="C13" s="65"/>
      <c r="D13" s="65"/>
      <c r="E13" s="65"/>
      <c r="F13" s="66"/>
      <c r="G13" s="22">
        <f>$G$11*$G$12/100</f>
        <v>171548.9997836595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4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5" t="s">
        <v>8</v>
      </c>
      <c r="C3" s="75"/>
      <c r="D3" s="75"/>
      <c r="E3" s="75"/>
      <c r="F3" s="75"/>
      <c r="G3" s="75"/>
      <c r="H3" s="75"/>
      <c r="I3" s="2"/>
    </row>
    <row r="4" spans="1:9" ht="15" customHeight="1" x14ac:dyDescent="0.25">
      <c r="A4" s="2"/>
      <c r="B4" s="75"/>
      <c r="C4" s="75"/>
      <c r="D4" s="75"/>
      <c r="E4" s="75"/>
      <c r="F4" s="75"/>
      <c r="G4" s="75"/>
      <c r="H4" s="7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4" t="s">
        <v>98</v>
      </c>
      <c r="C8" s="65"/>
      <c r="D8" s="65"/>
      <c r="E8" s="65"/>
      <c r="F8" s="65"/>
      <c r="G8" s="65"/>
      <c r="H8" s="66"/>
      <c r="I8" s="2"/>
    </row>
    <row r="9" spans="1:9" x14ac:dyDescent="0.25">
      <c r="A9" s="2"/>
      <c r="B9" s="88" t="s">
        <v>93</v>
      </c>
      <c r="C9" s="89"/>
      <c r="D9" s="89"/>
      <c r="E9" s="89"/>
      <c r="F9" s="90"/>
      <c r="G9" s="13">
        <f>'Fane 3. Grundlag'!G19</f>
        <v>20670010.917066451</v>
      </c>
      <c r="H9" s="24" t="s">
        <v>4</v>
      </c>
      <c r="I9" s="2"/>
    </row>
    <row r="10" spans="1:9" x14ac:dyDescent="0.25">
      <c r="A10" s="2"/>
      <c r="B10" s="76" t="s">
        <v>23</v>
      </c>
      <c r="C10" s="77"/>
      <c r="D10" s="77"/>
      <c r="E10" s="77"/>
      <c r="F10" s="78"/>
      <c r="G10" s="31">
        <f>2</f>
        <v>2</v>
      </c>
      <c r="H10" s="24" t="s">
        <v>66</v>
      </c>
      <c r="I10" s="2"/>
    </row>
    <row r="11" spans="1:9" x14ac:dyDescent="0.25">
      <c r="A11" s="2"/>
      <c r="B11" s="80" t="s">
        <v>67</v>
      </c>
      <c r="C11" s="81"/>
      <c r="D11" s="81"/>
      <c r="E11" s="81"/>
      <c r="F11" s="82"/>
      <c r="G11" s="19">
        <f>$G$9*$G$10/100</f>
        <v>413400.21834132902</v>
      </c>
      <c r="H11" s="32" t="s">
        <v>4</v>
      </c>
      <c r="I11" s="2"/>
    </row>
    <row r="12" spans="1:9" x14ac:dyDescent="0.25">
      <c r="A12" s="2"/>
      <c r="B12" s="76" t="s">
        <v>94</v>
      </c>
      <c r="C12" s="77"/>
      <c r="D12" s="77"/>
      <c r="E12" s="77"/>
      <c r="F12" s="78"/>
      <c r="G12" s="13">
        <f>'Fane 3. Grundlag'!G20</f>
        <v>30649542.229083899</v>
      </c>
      <c r="H12" s="24" t="s">
        <v>4</v>
      </c>
      <c r="I12" s="2"/>
    </row>
    <row r="13" spans="1:9" x14ac:dyDescent="0.25">
      <c r="A13" s="2"/>
      <c r="B13" s="76" t="s">
        <v>23</v>
      </c>
      <c r="C13" s="77"/>
      <c r="D13" s="77"/>
      <c r="E13" s="77"/>
      <c r="F13" s="78"/>
      <c r="G13" s="33">
        <f>0.91</f>
        <v>0.91</v>
      </c>
      <c r="H13" s="24" t="s">
        <v>66</v>
      </c>
      <c r="I13" s="2"/>
    </row>
    <row r="14" spans="1:9" x14ac:dyDescent="0.25">
      <c r="A14" s="2"/>
      <c r="B14" s="80" t="s">
        <v>68</v>
      </c>
      <c r="C14" s="81"/>
      <c r="D14" s="81"/>
      <c r="E14" s="81"/>
      <c r="F14" s="82"/>
      <c r="G14" s="19">
        <f>$G$12*$G$13/100</f>
        <v>278910.83428466349</v>
      </c>
      <c r="H14" s="32" t="s">
        <v>4</v>
      </c>
      <c r="I14" s="2"/>
    </row>
    <row r="15" spans="1:9" x14ac:dyDescent="0.25">
      <c r="A15" s="2"/>
      <c r="B15" s="64" t="s">
        <v>97</v>
      </c>
      <c r="C15" s="65"/>
      <c r="D15" s="65"/>
      <c r="E15" s="65"/>
      <c r="F15" s="66"/>
      <c r="G15" s="22">
        <f>G11+G14</f>
        <v>692311.05262599257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5" t="s">
        <v>99</v>
      </c>
      <c r="C3" s="75"/>
      <c r="D3" s="75"/>
      <c r="E3" s="75"/>
      <c r="F3" s="75"/>
      <c r="G3" s="75"/>
      <c r="H3" s="75"/>
      <c r="I3" s="2"/>
    </row>
    <row r="4" spans="1:9" ht="15" customHeight="1" x14ac:dyDescent="0.25">
      <c r="A4" s="2"/>
      <c r="B4" s="75"/>
      <c r="C4" s="75"/>
      <c r="D4" s="75"/>
      <c r="E4" s="75"/>
      <c r="F4" s="75"/>
      <c r="G4" s="75"/>
      <c r="H4" s="7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4" t="s">
        <v>100</v>
      </c>
      <c r="C8" s="65"/>
      <c r="D8" s="65"/>
      <c r="E8" s="65"/>
      <c r="F8" s="65"/>
      <c r="G8" s="65"/>
      <c r="H8" s="66"/>
      <c r="I8" s="2"/>
    </row>
    <row r="9" spans="1:9" x14ac:dyDescent="0.25">
      <c r="A9" s="2"/>
      <c r="B9" s="76" t="s">
        <v>70</v>
      </c>
      <c r="C9" s="77"/>
      <c r="D9" s="77"/>
      <c r="E9" s="77"/>
      <c r="F9" s="78"/>
      <c r="G9" s="13">
        <v>2741884</v>
      </c>
      <c r="H9" s="24" t="s">
        <v>4</v>
      </c>
      <c r="I9" s="2"/>
    </row>
    <row r="10" spans="1:9" x14ac:dyDescent="0.25">
      <c r="A10" s="2"/>
      <c r="B10" s="76" t="s">
        <v>71</v>
      </c>
      <c r="C10" s="77"/>
      <c r="D10" s="77"/>
      <c r="E10" s="77"/>
      <c r="F10" s="78"/>
      <c r="G10" s="13">
        <v>2741884</v>
      </c>
      <c r="H10" s="24" t="s">
        <v>4</v>
      </c>
      <c r="I10" s="2"/>
    </row>
    <row r="11" spans="1:9" x14ac:dyDescent="0.25">
      <c r="A11" s="2"/>
      <c r="B11" s="91" t="s">
        <v>85</v>
      </c>
      <c r="C11" s="92"/>
      <c r="D11" s="92"/>
      <c r="E11" s="92"/>
      <c r="F11" s="93"/>
      <c r="G11" s="34">
        <v>0</v>
      </c>
      <c r="H11" s="35" t="s">
        <v>4</v>
      </c>
      <c r="I11" s="2"/>
    </row>
    <row r="12" spans="1:9" x14ac:dyDescent="0.25">
      <c r="A12" s="2"/>
      <c r="B12" s="76" t="s">
        <v>72</v>
      </c>
      <c r="C12" s="77"/>
      <c r="D12" s="77"/>
      <c r="E12" s="77"/>
      <c r="F12" s="78"/>
      <c r="G12" s="13">
        <v>0</v>
      </c>
      <c r="H12" s="24" t="s">
        <v>4</v>
      </c>
      <c r="I12" s="2"/>
    </row>
    <row r="13" spans="1:9" x14ac:dyDescent="0.25">
      <c r="A13" s="2"/>
      <c r="B13" s="64" t="s">
        <v>69</v>
      </c>
      <c r="C13" s="65"/>
      <c r="D13" s="65"/>
      <c r="E13" s="65"/>
      <c r="F13" s="66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5" t="s">
        <v>27</v>
      </c>
      <c r="C3" s="75"/>
      <c r="D3" s="75"/>
      <c r="E3" s="75"/>
      <c r="F3" s="75"/>
      <c r="G3" s="75"/>
      <c r="H3" s="2"/>
    </row>
    <row r="4" spans="1:8" ht="15" customHeight="1" x14ac:dyDescent="0.25">
      <c r="A4" s="2"/>
      <c r="B4" s="75"/>
      <c r="C4" s="75"/>
      <c r="D4" s="75"/>
      <c r="E4" s="75"/>
      <c r="F4" s="75"/>
      <c r="G4" s="7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64" t="s">
        <v>5</v>
      </c>
      <c r="C8" s="65"/>
      <c r="D8" s="65"/>
      <c r="E8" s="65"/>
      <c r="F8" s="65"/>
      <c r="G8" s="66"/>
      <c r="H8" s="2"/>
    </row>
    <row r="9" spans="1:8" ht="39" customHeight="1" x14ac:dyDescent="0.25">
      <c r="A9" s="2"/>
      <c r="B9" s="36" t="s">
        <v>0</v>
      </c>
      <c r="C9" s="20" t="s">
        <v>1</v>
      </c>
      <c r="D9" s="36" t="s">
        <v>2</v>
      </c>
      <c r="E9" s="36" t="s">
        <v>73</v>
      </c>
      <c r="F9" s="94" t="s">
        <v>3</v>
      </c>
      <c r="G9" s="94"/>
      <c r="H9" s="2"/>
    </row>
    <row r="10" spans="1:8" x14ac:dyDescent="0.25">
      <c r="A10" s="2"/>
      <c r="B10" s="37" t="s">
        <v>104</v>
      </c>
      <c r="C10" s="38">
        <v>2015</v>
      </c>
      <c r="D10" s="38">
        <v>75</v>
      </c>
      <c r="E10" s="13">
        <v>5403057</v>
      </c>
      <c r="F10" s="13">
        <f>E10/D10</f>
        <v>72040.759999999995</v>
      </c>
      <c r="G10" s="24" t="s">
        <v>4</v>
      </c>
      <c r="H10" s="2"/>
    </row>
    <row r="11" spans="1:8" x14ac:dyDescent="0.25">
      <c r="A11" s="2"/>
      <c r="B11" s="37" t="s">
        <v>104</v>
      </c>
      <c r="C11" s="38">
        <v>2015</v>
      </c>
      <c r="D11" s="38">
        <v>75</v>
      </c>
      <c r="E11" s="13">
        <v>84361</v>
      </c>
      <c r="F11" s="13">
        <f t="shared" ref="F11:F27" si="0">E11/D11</f>
        <v>1124.8133333333333</v>
      </c>
      <c r="G11" s="24" t="s">
        <v>4</v>
      </c>
      <c r="H11" s="2"/>
    </row>
    <row r="12" spans="1:8" x14ac:dyDescent="0.25">
      <c r="A12" s="2"/>
      <c r="B12" s="37" t="s">
        <v>105</v>
      </c>
      <c r="C12" s="38">
        <v>2015</v>
      </c>
      <c r="D12" s="38">
        <v>75</v>
      </c>
      <c r="E12" s="13">
        <v>260197</v>
      </c>
      <c r="F12" s="13">
        <f t="shared" si="0"/>
        <v>3469.2933333333335</v>
      </c>
      <c r="G12" s="24" t="s">
        <v>4</v>
      </c>
      <c r="H12" s="2"/>
    </row>
    <row r="13" spans="1:8" x14ac:dyDescent="0.25">
      <c r="A13" s="2"/>
      <c r="B13" s="37" t="s">
        <v>106</v>
      </c>
      <c r="C13" s="38">
        <v>2015</v>
      </c>
      <c r="D13" s="38">
        <v>50</v>
      </c>
      <c r="E13" s="13">
        <v>2055502</v>
      </c>
      <c r="F13" s="13">
        <f t="shared" si="0"/>
        <v>41110.04</v>
      </c>
      <c r="G13" s="24" t="s">
        <v>4</v>
      </c>
      <c r="H13" s="2"/>
    </row>
    <row r="14" spans="1:8" x14ac:dyDescent="0.25">
      <c r="A14" s="2"/>
      <c r="B14" s="37" t="s">
        <v>107</v>
      </c>
      <c r="C14" s="38">
        <v>2015</v>
      </c>
      <c r="D14" s="38">
        <v>50</v>
      </c>
      <c r="E14" s="13">
        <v>4799925</v>
      </c>
      <c r="F14" s="13">
        <f t="shared" si="0"/>
        <v>95998.5</v>
      </c>
      <c r="G14" s="24" t="s">
        <v>4</v>
      </c>
      <c r="H14" s="2"/>
    </row>
    <row r="15" spans="1:8" x14ac:dyDescent="0.25">
      <c r="A15" s="2"/>
      <c r="B15" s="37" t="s">
        <v>108</v>
      </c>
      <c r="C15" s="38">
        <v>2015</v>
      </c>
      <c r="D15" s="38">
        <v>50</v>
      </c>
      <c r="E15" s="13">
        <v>889068</v>
      </c>
      <c r="F15" s="13">
        <f t="shared" si="0"/>
        <v>17781.36</v>
      </c>
      <c r="G15" s="24" t="s">
        <v>4</v>
      </c>
      <c r="H15" s="2"/>
    </row>
    <row r="16" spans="1:8" x14ac:dyDescent="0.25">
      <c r="A16" s="2"/>
      <c r="B16" s="37" t="s">
        <v>109</v>
      </c>
      <c r="C16" s="38">
        <v>2015</v>
      </c>
      <c r="D16" s="38">
        <v>50</v>
      </c>
      <c r="E16" s="13">
        <v>872269</v>
      </c>
      <c r="F16" s="13">
        <f t="shared" si="0"/>
        <v>17445.38</v>
      </c>
      <c r="G16" s="24" t="s">
        <v>4</v>
      </c>
      <c r="H16" s="2"/>
    </row>
    <row r="17" spans="1:8" x14ac:dyDescent="0.25">
      <c r="A17" s="2"/>
      <c r="B17" s="37" t="s">
        <v>104</v>
      </c>
      <c r="C17" s="38">
        <v>2015</v>
      </c>
      <c r="D17" s="38">
        <v>75</v>
      </c>
      <c r="E17" s="13">
        <v>103766</v>
      </c>
      <c r="F17" s="13">
        <f t="shared" si="0"/>
        <v>1383.5466666666666</v>
      </c>
      <c r="G17" s="24" t="s">
        <v>4</v>
      </c>
      <c r="H17" s="2"/>
    </row>
    <row r="18" spans="1:8" x14ac:dyDescent="0.25">
      <c r="A18" s="2"/>
      <c r="B18" s="37" t="s">
        <v>105</v>
      </c>
      <c r="C18" s="38">
        <v>2015</v>
      </c>
      <c r="D18" s="38">
        <v>75</v>
      </c>
      <c r="E18" s="13">
        <v>228659</v>
      </c>
      <c r="F18" s="13">
        <f t="shared" si="0"/>
        <v>3048.7866666666669</v>
      </c>
      <c r="G18" s="24" t="s">
        <v>4</v>
      </c>
      <c r="H18" s="2"/>
    </row>
    <row r="19" spans="1:8" x14ac:dyDescent="0.25">
      <c r="A19" s="2"/>
      <c r="B19" s="37" t="s">
        <v>110</v>
      </c>
      <c r="C19" s="38">
        <v>2015</v>
      </c>
      <c r="D19" s="38">
        <v>75</v>
      </c>
      <c r="E19" s="13">
        <v>47390</v>
      </c>
      <c r="F19" s="13">
        <f t="shared" si="0"/>
        <v>631.86666666666667</v>
      </c>
      <c r="G19" s="24" t="s">
        <v>4</v>
      </c>
      <c r="H19" s="2"/>
    </row>
    <row r="20" spans="1:8" x14ac:dyDescent="0.25">
      <c r="A20" s="2"/>
      <c r="B20" s="37" t="s">
        <v>111</v>
      </c>
      <c r="C20" s="38">
        <v>2015</v>
      </c>
      <c r="D20" s="38">
        <v>30</v>
      </c>
      <c r="E20" s="13">
        <v>2380000</v>
      </c>
      <c r="F20" s="13">
        <f t="shared" si="0"/>
        <v>79333.333333333328</v>
      </c>
      <c r="G20" s="24" t="s">
        <v>4</v>
      </c>
      <c r="H20" s="2"/>
    </row>
    <row r="21" spans="1:8" x14ac:dyDescent="0.25">
      <c r="A21" s="2"/>
      <c r="B21" s="37" t="s">
        <v>112</v>
      </c>
      <c r="C21" s="38">
        <v>2015</v>
      </c>
      <c r="D21" s="38">
        <v>50</v>
      </c>
      <c r="E21" s="13">
        <v>200000</v>
      </c>
      <c r="F21" s="13">
        <f t="shared" si="0"/>
        <v>4000</v>
      </c>
      <c r="G21" s="24" t="s">
        <v>4</v>
      </c>
      <c r="H21" s="2"/>
    </row>
    <row r="22" spans="1:8" x14ac:dyDescent="0.25">
      <c r="A22" s="2"/>
      <c r="B22" s="37" t="s">
        <v>113</v>
      </c>
      <c r="C22" s="38">
        <v>2015</v>
      </c>
      <c r="D22" s="38">
        <v>20</v>
      </c>
      <c r="E22" s="13">
        <v>80000</v>
      </c>
      <c r="F22" s="13">
        <f t="shared" si="0"/>
        <v>4000</v>
      </c>
      <c r="G22" s="24" t="s">
        <v>4</v>
      </c>
      <c r="H22" s="2"/>
    </row>
    <row r="23" spans="1:8" x14ac:dyDescent="0.25">
      <c r="A23" s="2"/>
      <c r="B23" s="37" t="s">
        <v>114</v>
      </c>
      <c r="C23" s="38">
        <v>2015</v>
      </c>
      <c r="D23" s="38">
        <v>10</v>
      </c>
      <c r="E23" s="13">
        <v>80000</v>
      </c>
      <c r="F23" s="13">
        <f t="shared" si="0"/>
        <v>8000</v>
      </c>
      <c r="G23" s="24" t="s">
        <v>4</v>
      </c>
      <c r="H23" s="2"/>
    </row>
    <row r="24" spans="1:8" x14ac:dyDescent="0.25">
      <c r="A24" s="2"/>
      <c r="B24" s="37" t="s">
        <v>115</v>
      </c>
      <c r="C24" s="38">
        <v>2015</v>
      </c>
      <c r="D24" s="38">
        <v>10</v>
      </c>
      <c r="E24" s="13">
        <v>256004</v>
      </c>
      <c r="F24" s="13">
        <f t="shared" si="0"/>
        <v>25600.400000000001</v>
      </c>
      <c r="G24" s="24" t="s">
        <v>4</v>
      </c>
      <c r="H24" s="2"/>
    </row>
    <row r="25" spans="1:8" x14ac:dyDescent="0.25">
      <c r="A25" s="2"/>
      <c r="B25" s="37" t="s">
        <v>116</v>
      </c>
      <c r="C25" s="38">
        <v>2015</v>
      </c>
      <c r="D25" s="38">
        <v>10</v>
      </c>
      <c r="E25" s="13">
        <v>128090</v>
      </c>
      <c r="F25" s="13">
        <f t="shared" si="0"/>
        <v>12809</v>
      </c>
      <c r="G25" s="24" t="s">
        <v>4</v>
      </c>
      <c r="H25" s="2"/>
    </row>
    <row r="26" spans="1:8" x14ac:dyDescent="0.25">
      <c r="A26" s="2"/>
      <c r="B26" s="37" t="s">
        <v>117</v>
      </c>
      <c r="C26" s="38">
        <v>2015</v>
      </c>
      <c r="D26" s="38">
        <v>8</v>
      </c>
      <c r="E26" s="13">
        <v>132095</v>
      </c>
      <c r="F26" s="13">
        <f t="shared" si="0"/>
        <v>16511.875</v>
      </c>
      <c r="G26" s="24" t="s">
        <v>4</v>
      </c>
      <c r="H26" s="2"/>
    </row>
    <row r="27" spans="1:8" x14ac:dyDescent="0.25">
      <c r="A27" s="2"/>
      <c r="B27" s="37" t="s">
        <v>118</v>
      </c>
      <c r="C27" s="38">
        <v>2015</v>
      </c>
      <c r="D27" s="38">
        <v>10</v>
      </c>
      <c r="E27" s="13">
        <v>87651</v>
      </c>
      <c r="F27" s="13">
        <f t="shared" si="0"/>
        <v>8765.1</v>
      </c>
      <c r="G27" s="24" t="s">
        <v>4</v>
      </c>
      <c r="H27" s="2"/>
    </row>
    <row r="28" spans="1:8" x14ac:dyDescent="0.25">
      <c r="A28" s="2"/>
      <c r="B28" s="64" t="s">
        <v>119</v>
      </c>
      <c r="C28" s="65"/>
      <c r="D28" s="65"/>
      <c r="E28" s="66"/>
      <c r="F28" s="22">
        <f>SUM(F10:F27)</f>
        <v>413054.05499999999</v>
      </c>
      <c r="G28" s="23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5" t="s">
        <v>7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5" t="s">
        <v>86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6" t="s">
        <v>74</v>
      </c>
      <c r="C9" s="77"/>
      <c r="D9" s="77"/>
      <c r="E9" s="77"/>
      <c r="F9" s="78"/>
      <c r="G9" s="13">
        <v>7561508</v>
      </c>
      <c r="H9" s="24" t="s">
        <v>4</v>
      </c>
      <c r="I9" s="2"/>
    </row>
    <row r="10" spans="1:9" x14ac:dyDescent="0.25">
      <c r="A10" s="2"/>
      <c r="B10" s="76" t="s">
        <v>75</v>
      </c>
      <c r="C10" s="77"/>
      <c r="D10" s="77"/>
      <c r="E10" s="77"/>
      <c r="F10" s="78"/>
      <c r="G10" s="13">
        <v>8550000</v>
      </c>
      <c r="H10" s="24" t="s">
        <v>4</v>
      </c>
      <c r="I10" s="2"/>
    </row>
    <row r="11" spans="1:9" x14ac:dyDescent="0.25">
      <c r="A11" s="2"/>
      <c r="B11" s="64" t="s">
        <v>76</v>
      </c>
      <c r="C11" s="65"/>
      <c r="D11" s="65"/>
      <c r="E11" s="65"/>
      <c r="F11" s="66"/>
      <c r="G11" s="22">
        <f>G9-G10</f>
        <v>-988492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5" t="s">
        <v>77</v>
      </c>
      <c r="C14" s="86"/>
      <c r="D14" s="86"/>
      <c r="E14" s="86"/>
      <c r="F14" s="86"/>
      <c r="G14" s="86"/>
      <c r="H14" s="87"/>
      <c r="I14" s="2"/>
    </row>
    <row r="15" spans="1:9" x14ac:dyDescent="0.25">
      <c r="A15" s="2"/>
      <c r="B15" s="76" t="s">
        <v>78</v>
      </c>
      <c r="C15" s="77"/>
      <c r="D15" s="77"/>
      <c r="E15" s="77"/>
      <c r="F15" s="78"/>
      <c r="G15" s="13">
        <v>1087956</v>
      </c>
      <c r="H15" s="24" t="s">
        <v>4</v>
      </c>
      <c r="I15" s="2"/>
    </row>
    <row r="16" spans="1:9" x14ac:dyDescent="0.25">
      <c r="A16" s="2"/>
      <c r="B16" s="76" t="s">
        <v>79</v>
      </c>
      <c r="C16" s="77"/>
      <c r="D16" s="77"/>
      <c r="E16" s="77"/>
      <c r="F16" s="78"/>
      <c r="G16" s="13">
        <v>1056000</v>
      </c>
      <c r="H16" s="24" t="s">
        <v>4</v>
      </c>
      <c r="I16" s="2"/>
    </row>
    <row r="17" spans="1:9" x14ac:dyDescent="0.25">
      <c r="A17" s="2"/>
      <c r="B17" s="64" t="s">
        <v>80</v>
      </c>
      <c r="C17" s="65"/>
      <c r="D17" s="65"/>
      <c r="E17" s="65"/>
      <c r="F17" s="66"/>
      <c r="G17" s="22">
        <f>G15-G16</f>
        <v>31956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5" t="s">
        <v>87</v>
      </c>
      <c r="C20" s="86"/>
      <c r="D20" s="86"/>
      <c r="E20" s="86"/>
      <c r="F20" s="86"/>
      <c r="G20" s="86"/>
      <c r="H20" s="87"/>
      <c r="I20" s="2"/>
    </row>
    <row r="21" spans="1:9" x14ac:dyDescent="0.25">
      <c r="A21" s="2"/>
      <c r="B21" s="76" t="s">
        <v>88</v>
      </c>
      <c r="C21" s="77"/>
      <c r="D21" s="77"/>
      <c r="E21" s="77"/>
      <c r="F21" s="78"/>
      <c r="G21" s="13">
        <v>214952</v>
      </c>
      <c r="H21" s="24" t="s">
        <v>4</v>
      </c>
      <c r="I21" s="2"/>
    </row>
    <row r="22" spans="1:9" x14ac:dyDescent="0.25">
      <c r="A22" s="2"/>
      <c r="B22" s="76" t="s">
        <v>90</v>
      </c>
      <c r="C22" s="77"/>
      <c r="D22" s="77"/>
      <c r="E22" s="77"/>
      <c r="F22" s="78"/>
      <c r="G22" s="13">
        <v>150000</v>
      </c>
      <c r="H22" s="24" t="s">
        <v>4</v>
      </c>
      <c r="I22" s="2"/>
    </row>
    <row r="23" spans="1:9" x14ac:dyDescent="0.25">
      <c r="A23" s="2"/>
      <c r="B23" s="64" t="s">
        <v>89</v>
      </c>
      <c r="C23" s="65"/>
      <c r="D23" s="65"/>
      <c r="E23" s="65"/>
      <c r="F23" s="66"/>
      <c r="G23" s="22">
        <f>G21-G22</f>
        <v>64952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5" t="s">
        <v>81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6" t="s">
        <v>82</v>
      </c>
      <c r="C27" s="77"/>
      <c r="D27" s="77"/>
      <c r="E27" s="77"/>
      <c r="F27" s="78"/>
      <c r="G27" s="13">
        <v>565500</v>
      </c>
      <c r="H27" s="24" t="s">
        <v>4</v>
      </c>
      <c r="I27" s="2"/>
    </row>
    <row r="28" spans="1:9" x14ac:dyDescent="0.25">
      <c r="A28" s="2"/>
      <c r="B28" s="76" t="s">
        <v>83</v>
      </c>
      <c r="C28" s="77"/>
      <c r="D28" s="77"/>
      <c r="E28" s="77"/>
      <c r="F28" s="78"/>
      <c r="G28" s="13">
        <v>716328</v>
      </c>
      <c r="H28" s="24" t="s">
        <v>4</v>
      </c>
      <c r="I28" s="2"/>
    </row>
    <row r="29" spans="1:9" x14ac:dyDescent="0.25">
      <c r="A29" s="2"/>
      <c r="B29" s="76" t="s">
        <v>84</v>
      </c>
      <c r="C29" s="77"/>
      <c r="D29" s="77"/>
      <c r="E29" s="77"/>
      <c r="F29" s="78"/>
      <c r="G29" s="13">
        <f>'Fane 7. Gen. inv. i 2015'!F28</f>
        <v>413054.05499999999</v>
      </c>
      <c r="H29" s="24" t="s">
        <v>4</v>
      </c>
      <c r="I29" s="2"/>
    </row>
    <row r="30" spans="1:9" x14ac:dyDescent="0.25">
      <c r="A30" s="2"/>
      <c r="B30" s="64" t="s">
        <v>81</v>
      </c>
      <c r="C30" s="65"/>
      <c r="D30" s="65"/>
      <c r="E30" s="65"/>
      <c r="F30" s="66"/>
      <c r="G30" s="22">
        <f>G29-G27+G29-G28</f>
        <v>-455719.89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5" t="s">
        <v>6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4" t="s">
        <v>39</v>
      </c>
      <c r="C8" s="65"/>
      <c r="D8" s="65"/>
      <c r="E8" s="65"/>
      <c r="F8" s="65"/>
      <c r="G8" s="65"/>
      <c r="H8" s="66"/>
      <c r="I8" s="2"/>
    </row>
    <row r="9" spans="1:9" x14ac:dyDescent="0.25">
      <c r="A9" s="2"/>
      <c r="B9" s="80" t="s">
        <v>41</v>
      </c>
      <c r="C9" s="81"/>
      <c r="D9" s="81"/>
      <c r="E9" s="81"/>
      <c r="F9" s="82"/>
      <c r="G9" s="19">
        <v>63311233</v>
      </c>
      <c r="H9" s="32" t="s">
        <v>4</v>
      </c>
      <c r="I9" s="2"/>
    </row>
    <row r="10" spans="1:9" x14ac:dyDescent="0.25">
      <c r="A10" s="2"/>
      <c r="B10" s="64" t="s">
        <v>42</v>
      </c>
      <c r="C10" s="65"/>
      <c r="D10" s="65"/>
      <c r="E10" s="65"/>
      <c r="F10" s="65"/>
      <c r="G10" s="65"/>
      <c r="H10" s="66"/>
      <c r="I10" s="2"/>
    </row>
    <row r="11" spans="1:9" x14ac:dyDescent="0.25">
      <c r="A11" s="2"/>
      <c r="B11" s="76" t="s">
        <v>43</v>
      </c>
      <c r="C11" s="77"/>
      <c r="D11" s="78"/>
      <c r="E11" s="13">
        <v>23609743</v>
      </c>
      <c r="F11" s="24" t="s">
        <v>4</v>
      </c>
      <c r="G11" s="21"/>
      <c r="H11" s="39"/>
      <c r="I11" s="2"/>
    </row>
    <row r="12" spans="1:9" x14ac:dyDescent="0.25">
      <c r="A12" s="2"/>
      <c r="B12" s="76" t="s">
        <v>44</v>
      </c>
      <c r="C12" s="77"/>
      <c r="D12" s="78"/>
      <c r="E12" s="13">
        <v>1974070</v>
      </c>
      <c r="F12" s="24" t="s">
        <v>4</v>
      </c>
      <c r="G12" s="16"/>
      <c r="H12" s="40"/>
      <c r="I12" s="2"/>
    </row>
    <row r="13" spans="1:9" x14ac:dyDescent="0.25">
      <c r="A13" s="2"/>
      <c r="B13" s="76" t="s">
        <v>45</v>
      </c>
      <c r="C13" s="77"/>
      <c r="D13" s="78"/>
      <c r="E13" s="13">
        <v>479161</v>
      </c>
      <c r="F13" s="24" t="s">
        <v>4</v>
      </c>
      <c r="G13" s="16"/>
      <c r="H13" s="40"/>
      <c r="I13" s="2"/>
    </row>
    <row r="14" spans="1:9" x14ac:dyDescent="0.25">
      <c r="A14" s="2"/>
      <c r="B14" s="76" t="s">
        <v>46</v>
      </c>
      <c r="C14" s="77"/>
      <c r="D14" s="78"/>
      <c r="E14" s="13">
        <v>1171667</v>
      </c>
      <c r="F14" s="24" t="s">
        <v>4</v>
      </c>
      <c r="G14" s="16"/>
      <c r="H14" s="40"/>
      <c r="I14" s="2"/>
    </row>
    <row r="15" spans="1:9" x14ac:dyDescent="0.25">
      <c r="A15" s="2"/>
      <c r="B15" s="80" t="s">
        <v>47</v>
      </c>
      <c r="C15" s="81"/>
      <c r="D15" s="82"/>
      <c r="E15" s="19">
        <f>SUM(E11:E14)</f>
        <v>27234641</v>
      </c>
      <c r="F15" s="32" t="s">
        <v>4</v>
      </c>
      <c r="G15" s="16"/>
      <c r="H15" s="40"/>
      <c r="I15" s="2"/>
    </row>
    <row r="16" spans="1:9" x14ac:dyDescent="0.25">
      <c r="A16" s="2"/>
      <c r="B16" s="76" t="s">
        <v>48</v>
      </c>
      <c r="C16" s="77"/>
      <c r="D16" s="78"/>
      <c r="E16" s="13">
        <v>0</v>
      </c>
      <c r="F16" s="24" t="s">
        <v>4</v>
      </c>
      <c r="G16" s="16"/>
      <c r="H16" s="40"/>
      <c r="I16" s="2"/>
    </row>
    <row r="17" spans="1:9" x14ac:dyDescent="0.25">
      <c r="A17" s="2"/>
      <c r="B17" s="76" t="s">
        <v>49</v>
      </c>
      <c r="C17" s="77"/>
      <c r="D17" s="78"/>
      <c r="E17" s="13">
        <v>0</v>
      </c>
      <c r="F17" s="24" t="s">
        <v>4</v>
      </c>
      <c r="G17" s="16"/>
      <c r="H17" s="40"/>
      <c r="I17" s="2"/>
    </row>
    <row r="18" spans="1:9" x14ac:dyDescent="0.25">
      <c r="A18" s="2"/>
      <c r="B18" s="76" t="s">
        <v>50</v>
      </c>
      <c r="C18" s="77"/>
      <c r="D18" s="78"/>
      <c r="E18" s="13">
        <v>0</v>
      </c>
      <c r="F18" s="24" t="s">
        <v>4</v>
      </c>
      <c r="G18" s="16"/>
      <c r="H18" s="40"/>
      <c r="I18" s="2"/>
    </row>
    <row r="19" spans="1:9" x14ac:dyDescent="0.25">
      <c r="A19" s="2"/>
      <c r="B19" s="80" t="s">
        <v>51</v>
      </c>
      <c r="C19" s="81"/>
      <c r="D19" s="82"/>
      <c r="E19" s="19">
        <f>SUM(E16:E18)</f>
        <v>0</v>
      </c>
      <c r="F19" s="32" t="s">
        <v>4</v>
      </c>
      <c r="G19" s="16"/>
      <c r="H19" s="40"/>
      <c r="I19" s="2"/>
    </row>
    <row r="20" spans="1:9" ht="29.25" customHeight="1" x14ac:dyDescent="0.25">
      <c r="A20" s="2"/>
      <c r="B20" s="69" t="s">
        <v>52</v>
      </c>
      <c r="C20" s="70"/>
      <c r="D20" s="71"/>
      <c r="E20" s="13">
        <v>-10608109</v>
      </c>
      <c r="F20" s="24" t="s">
        <v>4</v>
      </c>
      <c r="G20" s="16"/>
      <c r="H20" s="40"/>
      <c r="I20" s="2"/>
    </row>
    <row r="21" spans="1:9" ht="30.75" customHeight="1" x14ac:dyDescent="0.25">
      <c r="A21" s="2"/>
      <c r="B21" s="69" t="s">
        <v>53</v>
      </c>
      <c r="C21" s="70"/>
      <c r="D21" s="71"/>
      <c r="E21" s="13">
        <v>-7440431</v>
      </c>
      <c r="F21" s="24" t="s">
        <v>4</v>
      </c>
      <c r="G21" s="16"/>
      <c r="H21" s="40"/>
      <c r="I21" s="2"/>
    </row>
    <row r="22" spans="1:9" x14ac:dyDescent="0.25">
      <c r="A22" s="2"/>
      <c r="B22" s="76" t="s">
        <v>54</v>
      </c>
      <c r="C22" s="77"/>
      <c r="D22" s="78"/>
      <c r="E22" s="13">
        <v>-19315790</v>
      </c>
      <c r="F22" s="24" t="s">
        <v>4</v>
      </c>
      <c r="G22" s="16"/>
      <c r="H22" s="40"/>
      <c r="I22" s="2"/>
    </row>
    <row r="23" spans="1:9" x14ac:dyDescent="0.25">
      <c r="A23" s="2"/>
      <c r="B23" s="76" t="s">
        <v>55</v>
      </c>
      <c r="C23" s="77"/>
      <c r="D23" s="78"/>
      <c r="E23" s="13">
        <v>0</v>
      </c>
      <c r="F23" s="24" t="s">
        <v>4</v>
      </c>
      <c r="G23" s="16"/>
      <c r="H23" s="40"/>
      <c r="I23" s="2"/>
    </row>
    <row r="24" spans="1:9" ht="30" customHeight="1" x14ac:dyDescent="0.25">
      <c r="A24" s="2"/>
      <c r="B24" s="69" t="s">
        <v>56</v>
      </c>
      <c r="C24" s="70"/>
      <c r="D24" s="71"/>
      <c r="E24" s="13">
        <v>0</v>
      </c>
      <c r="F24" s="24" t="s">
        <v>4</v>
      </c>
      <c r="G24" s="16"/>
      <c r="H24" s="40"/>
      <c r="I24" s="2"/>
    </row>
    <row r="25" spans="1:9" ht="30" customHeight="1" x14ac:dyDescent="0.25">
      <c r="A25" s="2"/>
      <c r="B25" s="69" t="s">
        <v>57</v>
      </c>
      <c r="C25" s="70"/>
      <c r="D25" s="71"/>
      <c r="E25" s="13">
        <v>0</v>
      </c>
      <c r="F25" s="24" t="s">
        <v>4</v>
      </c>
      <c r="G25" s="16"/>
      <c r="H25" s="40"/>
      <c r="I25" s="2"/>
    </row>
    <row r="26" spans="1:9" ht="30" customHeight="1" x14ac:dyDescent="0.25">
      <c r="A26" s="2"/>
      <c r="B26" s="69" t="s">
        <v>58</v>
      </c>
      <c r="C26" s="70"/>
      <c r="D26" s="71"/>
      <c r="E26" s="13">
        <v>-205962</v>
      </c>
      <c r="F26" s="24" t="s">
        <v>4</v>
      </c>
      <c r="G26" s="16"/>
      <c r="H26" s="40"/>
      <c r="I26" s="2"/>
    </row>
    <row r="27" spans="1:9" x14ac:dyDescent="0.25">
      <c r="A27" s="2"/>
      <c r="B27" s="80" t="s">
        <v>59</v>
      </c>
      <c r="C27" s="81"/>
      <c r="D27" s="82"/>
      <c r="E27" s="19">
        <f>SUM(E20:E26)</f>
        <v>-37570292</v>
      </c>
      <c r="F27" s="32" t="s">
        <v>4</v>
      </c>
      <c r="G27" s="17"/>
      <c r="H27" s="41"/>
      <c r="I27" s="2"/>
    </row>
    <row r="28" spans="1:9" x14ac:dyDescent="0.25">
      <c r="A28" s="2"/>
      <c r="B28" s="80" t="s">
        <v>60</v>
      </c>
      <c r="C28" s="81"/>
      <c r="D28" s="82"/>
      <c r="E28" s="19">
        <f>E15+E19+E27</f>
        <v>-10335651</v>
      </c>
      <c r="F28" s="32" t="s">
        <v>4</v>
      </c>
      <c r="G28" s="1">
        <f>IF(E28&lt;0,0,-E28)</f>
        <v>0</v>
      </c>
      <c r="H28" s="32" t="s">
        <v>4</v>
      </c>
      <c r="I28" s="2"/>
    </row>
    <row r="29" spans="1:9" x14ac:dyDescent="0.25">
      <c r="A29" s="2"/>
      <c r="B29" s="64" t="s">
        <v>61</v>
      </c>
      <c r="C29" s="65"/>
      <c r="D29" s="65"/>
      <c r="E29" s="65"/>
      <c r="F29" s="65"/>
      <c r="G29" s="65"/>
      <c r="H29" s="66"/>
      <c r="I29" s="2"/>
    </row>
    <row r="30" spans="1:9" x14ac:dyDescent="0.25">
      <c r="A30" s="2"/>
      <c r="B30" s="80" t="s">
        <v>61</v>
      </c>
      <c r="C30" s="81"/>
      <c r="D30" s="82"/>
      <c r="E30" s="19"/>
      <c r="F30" s="32" t="s">
        <v>4</v>
      </c>
      <c r="G30" s="19">
        <f>-$E$30</f>
        <v>0</v>
      </c>
      <c r="H30" s="32" t="s">
        <v>4</v>
      </c>
      <c r="I30" s="2"/>
    </row>
    <row r="31" spans="1:9" x14ac:dyDescent="0.25">
      <c r="A31" s="2"/>
      <c r="B31" s="96" t="s">
        <v>120</v>
      </c>
      <c r="C31" s="65"/>
      <c r="D31" s="65"/>
      <c r="E31" s="65"/>
      <c r="F31" s="65"/>
      <c r="G31" s="65"/>
      <c r="H31" s="66"/>
      <c r="I31" s="2"/>
    </row>
    <row r="32" spans="1:9" ht="30" customHeight="1" x14ac:dyDescent="0.25">
      <c r="A32" s="2"/>
      <c r="B32" s="69" t="s">
        <v>121</v>
      </c>
      <c r="C32" s="70"/>
      <c r="D32" s="71"/>
      <c r="E32" s="13">
        <v>60788560</v>
      </c>
      <c r="F32" s="24" t="s">
        <v>4</v>
      </c>
      <c r="G32" s="21"/>
      <c r="H32" s="39"/>
      <c r="I32" s="2"/>
    </row>
    <row r="33" spans="1:9" x14ac:dyDescent="0.25">
      <c r="A33" s="2"/>
      <c r="B33" s="76" t="s">
        <v>62</v>
      </c>
      <c r="C33" s="77"/>
      <c r="D33" s="78"/>
      <c r="E33" s="13">
        <v>460620</v>
      </c>
      <c r="F33" s="24" t="s">
        <v>4</v>
      </c>
      <c r="G33" s="16"/>
      <c r="H33" s="40"/>
      <c r="I33" s="2"/>
    </row>
    <row r="34" spans="1:9" ht="43.5" customHeight="1" x14ac:dyDescent="0.25">
      <c r="A34" s="2"/>
      <c r="B34" s="69" t="s">
        <v>63</v>
      </c>
      <c r="C34" s="70"/>
      <c r="D34" s="71"/>
      <c r="E34" s="13">
        <v>2517171</v>
      </c>
      <c r="F34" s="24" t="s">
        <v>4</v>
      </c>
      <c r="G34" s="17"/>
      <c r="H34" s="41"/>
      <c r="I34" s="2"/>
    </row>
    <row r="35" spans="1:9" x14ac:dyDescent="0.25">
      <c r="A35" s="2"/>
      <c r="B35" s="80" t="s">
        <v>64</v>
      </c>
      <c r="C35" s="81"/>
      <c r="D35" s="82"/>
      <c r="E35" s="19">
        <f>SUM(E32:E34)</f>
        <v>63766351</v>
      </c>
      <c r="F35" s="32" t="s">
        <v>4</v>
      </c>
      <c r="G35" s="19">
        <f>-E35</f>
        <v>-63766351</v>
      </c>
      <c r="H35" s="32" t="s">
        <v>4</v>
      </c>
      <c r="I35" s="2"/>
    </row>
    <row r="36" spans="1:9" x14ac:dyDescent="0.25">
      <c r="A36" s="2"/>
      <c r="B36" s="64" t="s">
        <v>40</v>
      </c>
      <c r="C36" s="65"/>
      <c r="D36" s="65"/>
      <c r="E36" s="65"/>
      <c r="F36" s="66"/>
      <c r="G36" s="22">
        <f>$G$9+$G$28+$G$30+$G$35</f>
        <v>-455118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2018-08-29T08:44:33Z</dcterms:modified>
</cp:coreProperties>
</file>