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<sst xmlns="http://schemas.openxmlformats.org/spreadsheetml/2006/main" count="113" uniqueCount="78">
  <si>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</si>
  <si>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</si>
  <si>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</si>
  <si>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</si>
  <si>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</si>
  <si>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</si>
  <si>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</si>
  <si>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</si>
  <si>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</si>
  <si>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</si>
  <si>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</si>
  <si>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</si>
  <si>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</si>
  <si>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</si>
  <si>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</si>
  <si>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</si>
  <si>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</si>
  <si>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</si>
  <si>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</si>
  <si>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</si>
  <si>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</si>
  <si>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</si>
  <si>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Iltning af Furesø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</si>
  <si>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</si>
  <si>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</si>
  <si>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</si>
  <si>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</si>
  <si>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</si>
  <si>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</si>
  <si>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</si>
  <si>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</si>
  <si>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</si>
  <si>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</si>
  <si>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</si>
  <si>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</si>
  <si>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</si>
  <si>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</si>
  <si>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</si>
  <si>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</si>
  <si>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</si>
  <si>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</si>
  <si>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</si>
  <si>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</si>
  <si>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</si>
  <si>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</si>
  <si>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</si>
  <si>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</si>
  <si>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</si>
  <si>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</si>
  <si>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</si>
  <si>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</si>
  <si>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</si>
  <si>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</si>
  <si>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</si>
  <si>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</si>
  <si>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</si>
  <si>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</si>
  <si>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</si>
  <si>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</si>
  <si>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</si>
  <si>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</si>
  <si>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</si>
  <si>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</si>
  <si>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</si>
  <si>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</si>
  <si>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</si>
  <si>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</si>
  <si>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</si>
  <si>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</si>
  <si>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</si>
  <si>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</si>
  <si>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</si>
  <si>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</si>
  <si>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</si>
  <si>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Søndersøkvarteret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</si>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</sst>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20165004.249509331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240493.47293866667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83152.985599999985</v>
      </c>
      <c r="C4" t="s">
        <v>11</v>
      </c>
    </row>
    <row r="5" spans="1:3" s="26" customFormat="1" x14ac:dyDescent="0.25">
      <c r="A5" s="3" t="s">
        <v>12</v>
      </c>
      <c r="B5" s="48">
        <f>SUM(B2:B4)</f>
        <v>20488650.708047997</v>
      </c>
      <c r="C5" s="62" t="s">
        <v>11</v>
      </c>
    </row>
    <row r="6" spans="1:3" x14ac:dyDescent="0.25">
      <c r="A6" s="47" t="s">
        <v>0</v>
      </c>
      <c r="B6" s="38">
        <f>Investeringer!E3</f>
        <v>25188859.187780514</v>
      </c>
      <c r="C6" s="23" t="s">
        <v>11</v>
      </c>
    </row>
    <row r="7" spans="1:3" x14ac:dyDescent="0.25">
      <c r="A7" s="4" t="s">
        <v>1</v>
      </c>
      <c r="B7" s="35">
        <f>Investeringer!F3</f>
        <v>3135038.9800705314</v>
      </c>
      <c r="C7" t="s">
        <v>11</v>
      </c>
    </row>
    <row r="8" spans="1:3" x14ac:dyDescent="0.25">
      <c r="A8" s="4" t="s">
        <v>2</v>
      </c>
      <c r="B8" s="35">
        <f>Investeringer!G3</f>
        <v>376333.33333333331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1254218.9232000001</v>
      </c>
      <c r="C9" t="s">
        <v>11</v>
      </c>
    </row>
    <row r="10" spans="1:3" s="22" customFormat="1" x14ac:dyDescent="0.25">
      <c r="A10" s="3" t="s">
        <v>47</v>
      </c>
      <c r="B10" s="48">
        <f>SUM(B6:B9)</f>
        <v>29954450.424384378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7465868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591009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8056877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58499978.132432371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59017804.728866346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19371553</v>
      </c>
      <c r="C2" s="49">
        <v>565929</v>
      </c>
      <c r="D2" s="49">
        <f>B2+C2</f>
        <v>19937482</v>
      </c>
      <c r="E2" s="50">
        <f>D2</f>
        <v>19937482</v>
      </c>
      <c r="F2" s="49">
        <v>22927622.540996708</v>
      </c>
      <c r="G2" s="49">
        <v>0</v>
      </c>
      <c r="H2" s="49">
        <f>F2-G2</f>
        <v>22927622.540996708</v>
      </c>
      <c r="I2" s="49">
        <f>AVERAGEIF(E2:E4,"&lt;&gt;0")</f>
        <v>20165004.249509331</v>
      </c>
      <c r="J2" s="49">
        <v>13677924.232847231</v>
      </c>
      <c r="K2" s="39">
        <f>IF(H2&gt;I2,IF(I2&gt;J2,I2,J2),H2)</f>
        <v>20165004.249509331</v>
      </c>
    </row>
    <row r="3" spans="1:11" s="23" customFormat="1" x14ac:dyDescent="0.25">
      <c r="A3" s="28">
        <v>2014</v>
      </c>
      <c r="B3" s="49">
        <v>19935588</v>
      </c>
      <c r="C3" s="49"/>
      <c r="D3" s="49">
        <f t="shared" ref="D3:D4" si="0">B3+C3</f>
        <v>19935588</v>
      </c>
      <c r="E3" s="50">
        <f>D3*Pristalsregulering!C7</f>
        <v>19951536.470399998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20285244</v>
      </c>
      <c r="C4" s="49"/>
      <c r="D4" s="49">
        <f t="shared" si="0"/>
        <v>20285244</v>
      </c>
      <c r="E4" s="50">
        <f>D4*Pristalsregulering!$C$6*Pristalsregulering!$C$7</f>
        <v>20605994.278127994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6" customWidth="1"/>
    <col min="5" max="5" width="30.7109375" style="55" customWidth="1"/>
    <col min="6" max="6" width="9.140625" hidden="1" customWidth="1"/>
    <col min="68" max="68" width="9.140625" hidden="1"/>
    <col min="118" max="118" width="9.140625" hidden="1"/>
    <col min="180" max="180" width="9.140625" hidden="1"/>
    <col min="230" max="230" width="9.140625" hidden="1"/>
    <col min="292" max="292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75</v>
      </c>
      <c r="C1" s="65" t="s">
        <v>76</v>
      </c>
      <c r="D1" s="83" t="s">
        <v>77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4"/>
      <c r="C3" s="45">
        <f>B3</f>
        <v>0</v>
      </c>
      <c r="D3" s="85">
        <f>IF(C4=0,0,AVERAGEIF(C4:C6,"&lt;&gt;0"))+C3</f>
        <v>240493.47293866667</v>
      </c>
      <c r="E3" s="57">
        <f>SUM(D3:D3)</f>
        <v>240493.47293866667</v>
      </c>
    </row>
    <row r="4" spans="1:5" x14ac:dyDescent="0.25">
      <c r="A4" s="28">
        <v>2015</v>
      </c>
      <c r="B4" s="35">
        <v>214952</v>
      </c>
      <c r="C4" s="45">
        <f>B4</f>
        <v>214952</v>
      </c>
      <c r="D4" s="85"/>
      <c r="E4" s="54"/>
    </row>
    <row r="5" spans="1:5" x14ac:dyDescent="0.25">
      <c r="A5" s="28">
        <v>2014</v>
      </c>
      <c r="B5" s="35">
        <v>357763</v>
      </c>
      <c r="C5" s="45">
        <f>B5*Pristalsregulering!$C$7</f>
        <v>358049.21039999998</v>
      </c>
      <c r="D5" s="85"/>
      <c r="E5" s="45"/>
    </row>
    <row r="6" spans="1:5" x14ac:dyDescent="0.25">
      <c r="A6" s="28">
        <v>2013</v>
      </c>
      <c r="B6" s="35">
        <v>146168</v>
      </c>
      <c r="C6" s="45">
        <f>B6*Pristalsregulering!$C$7*Pristalsregulering!$C$6</f>
        <v>148479.20841599998</v>
      </c>
      <c r="D6" s="8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24</v>
      </c>
      <c r="C1" s="76"/>
      <c r="D1" s="76"/>
      <c r="E1" s="77" t="s">
        <v>54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18000</v>
      </c>
      <c r="C3" s="42">
        <v>77640</v>
      </c>
      <c r="D3" s="42">
        <v>0</v>
      </c>
      <c r="E3" s="41">
        <f>B3</f>
        <v>18000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83152.985599999985</v>
      </c>
    </row>
    <row r="4" spans="1:8" x14ac:dyDescent="0.25">
      <c r="A4" s="31">
        <v>2014</v>
      </c>
      <c r="B4" s="41">
        <v>7200</v>
      </c>
      <c r="C4" s="42">
        <v>58800</v>
      </c>
      <c r="D4" s="42">
        <v>0</v>
      </c>
      <c r="E4" s="41">
        <f>B4*Pristalsregulering!$C$7</f>
        <v>7205.7599999999993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56400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57291.796799999989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23136661.27728137</v>
      </c>
      <c r="C3" s="38">
        <v>3034318.0483333338</v>
      </c>
      <c r="D3" s="40">
        <v>376333.33333333331</v>
      </c>
      <c r="E3" s="35">
        <f>B3*Pristalsregulering!C2*Pristalsregulering!C3*Pristalsregulering!C4*Pristalsregulering!C5*Pristalsregulering!C6*Pristalsregulering!C7</f>
        <v>25188859.187780514</v>
      </c>
      <c r="F3" s="35">
        <v>3135038.9800705314</v>
      </c>
      <c r="G3" s="35">
        <f>D3</f>
        <v>376333.33333333331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40</v>
      </c>
      <c r="C1" s="76"/>
      <c r="D1" s="76"/>
      <c r="E1" s="76"/>
      <c r="F1" s="77" t="s">
        <v>55</v>
      </c>
      <c r="G1" s="78"/>
      <c r="H1" s="78"/>
      <c r="I1" s="78"/>
      <c r="J1" s="81" t="s">
        <v>29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130515</v>
      </c>
      <c r="C3" s="38">
        <v>1166191</v>
      </c>
      <c r="D3" s="38">
        <v>0</v>
      </c>
      <c r="E3" s="40">
        <v>0</v>
      </c>
      <c r="F3" s="38">
        <f>B3</f>
        <v>130515</v>
      </c>
      <c r="G3" s="38">
        <f>C3</f>
        <v>1166191</v>
      </c>
      <c r="H3" s="38">
        <f>D3</f>
        <v>0</v>
      </c>
      <c r="I3" s="40">
        <f>E3</f>
        <v>0</v>
      </c>
      <c r="J3" s="42">
        <f>AVERAGE(F3:F5)</f>
        <v>43505</v>
      </c>
      <c r="K3" s="42">
        <f>G3</f>
        <v>1166191</v>
      </c>
      <c r="L3" s="43">
        <f>AVERAGE(H3:H5)+AVERAGE(I3:I5)</f>
        <v>44522.923199999997</v>
      </c>
      <c r="M3" s="44">
        <f>SUM(J3:L3)</f>
        <v>1254218.9232000001</v>
      </c>
      <c r="N3" s="23"/>
    </row>
    <row r="4" spans="1:14" x14ac:dyDescent="0.25">
      <c r="A4" s="28">
        <v>2014</v>
      </c>
      <c r="B4" s="45">
        <v>0</v>
      </c>
      <c r="C4" s="38">
        <v>1061129</v>
      </c>
      <c r="D4" s="38">
        <v>133462</v>
      </c>
      <c r="E4" s="40">
        <v>0</v>
      </c>
      <c r="F4" s="38">
        <f>IF(B4="","",B4*Pristalsregulering!$C$7)</f>
        <v>0</v>
      </c>
      <c r="G4" s="38">
        <f>IF(C4="","",C4*Pristalsregulering!$C$7)</f>
        <v>1061977.9031999998</v>
      </c>
      <c r="H4" s="38">
        <f>IF(D4="","",D4*Pristalsregulering!$C$7)</f>
        <v>133568.7696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1474419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1497732.5132279997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7336613</v>
      </c>
      <c r="F2" s="42">
        <v>0</v>
      </c>
      <c r="G2" s="42">
        <v>0</v>
      </c>
      <c r="H2" s="42">
        <v>96732</v>
      </c>
      <c r="I2" s="42">
        <v>0</v>
      </c>
      <c r="J2" s="42"/>
      <c r="K2" s="42"/>
      <c r="L2" s="43">
        <v>0</v>
      </c>
      <c r="M2" s="44">
        <f>SUM(B2:L2)</f>
        <v>7465868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74</v>
      </c>
      <c r="B2" s="35">
        <v>591009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2016-11-11T16:23:32Z</dcterms:modified>
</cp:coreProperties>
</file>