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015" yWindow="510" windowWidth="24210" windowHeight="1318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46" i="11" l="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47" i="11"/>
  <c r="F10" i="11"/>
  <c r="G13" i="10"/>
  <c r="E15" i="2" s="1"/>
  <c r="G15" i="2" s="1"/>
  <c r="G12" i="9"/>
  <c r="G14" i="9" s="1"/>
  <c r="G9" i="9"/>
  <c r="G11" i="9" s="1"/>
  <c r="G12" i="7"/>
  <c r="E9" i="2" s="1"/>
  <c r="E23" i="2"/>
  <c r="G23" i="2" s="1"/>
  <c r="E19" i="2"/>
  <c r="E10" i="2"/>
  <c r="F48" i="11" l="1"/>
  <c r="G29" i="12" s="1"/>
  <c r="G30" i="12" s="1"/>
  <c r="E20" i="2" s="1"/>
  <c r="E21" i="2" s="1"/>
  <c r="G21" i="2" s="1"/>
  <c r="E28" i="13"/>
  <c r="G28" i="13" s="1"/>
  <c r="G9" i="8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<sst xmlns="http://schemas.openxmlformats.org/spreadsheetml/2006/main" count="279" uniqueCount="129">
  <si>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</si>
  <si>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</si>
  <si>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</si>
  <si>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</si>
  <si>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</si>
  <si>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</si>
  <si>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</si>
  <si>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</si>
  <si>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</si>
  <si>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</si>
  <si>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</si>
  <si>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</si>
  <si>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</si>
  <si>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</si>
  <si>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</si>
  <si>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</si>
  <si>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</si>
  <si>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</si>
  <si>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</si>
  <si>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</si>
  <si>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</si>
  <si>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</si>
  <si>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</si>
  <si>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</si>
  <si>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</si>
  <si>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</si>
  <si>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</si>
  <si>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</si>
  <si>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</si>
  <si>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</si>
  <si>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</si>
  <si>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</si>
  <si>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</si>
  <si>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</si>
  <si>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</si>
  <si>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</si>
  <si>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</si>
  <si>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</si>
  <si>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</si>
  <si>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</si>
  <si>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</si>
  <si>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</si>
  <si>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</si>
  <si>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</si>
  <si>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</si>
  <si>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</si>
  <si>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</si>
  <si>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</si>
  <si>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</si>
  <si>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</si>
  <si>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</si>
  <si>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</si>
  <si>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</si>
  <si>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</si>
  <si>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</si>
  <si>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</si>
  <si>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</si>
  <si>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</si>
  <si>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</si>
  <si>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</si>
  <si>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</si>
  <si>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</si>
  <si>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</si>
  <si>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</si>
  <si>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</si>
  <si>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</si>
  <si>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</si>
  <si>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</si>
  <si>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</si>
  <si>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</si>
  <si>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</si>
  <si>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</si>
  <si>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</si>
  <si>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</si>
  <si>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</si>
  <si>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</si>
  <si>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</si>
  <si>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</si>
  <si>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</si>
  <si>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</si>
  <si>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</si>
  <si>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</si>
  <si>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</si>
  <si>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</si>
  <si>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</si>
  <si>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</si>
  <si>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</si>
  <si>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</si>
  <si>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</si>
  <si>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</si>
  <si>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</si>
  <si>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</si>
  <si>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</si>
  <si>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</si>
  <si>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</si>
  <si>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</si>
  <si>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</si>
  <si>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</si>
  <si>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</si>
  <si>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</si>
  <si>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</si>
  <si>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</si>
  <si>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</si>
  <si>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</si>
  <si>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</si>
  <si>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Forsinkelsesbassiner, lukkede med automatisk rensning og SRO Miljøklasse A (500-1.000 m3) - Mek/EL</t>
  </si>
  <si>
    <t>Beluftningstanke, Mek/EL</t>
  </si>
  <si>
    <t>Beluftningstanke, SRO</t>
  </si>
  <si>
    <t xml:space="preserve">Ledningsnet ≤ Ø 200 mm </t>
  </si>
  <si>
    <t>Indløb med riste, Mek/EL</t>
  </si>
  <si>
    <t xml:space="preserve">Ø 200 mm &lt; Ledningsnet ≤ Ø 500 mm </t>
  </si>
  <si>
    <t>Pumpestationer i brønde (&lt; 6,25 m2), Mek/EL</t>
  </si>
  <si>
    <t>Pumpestationer i brønde (&lt; 6,25 m2), SRO</t>
  </si>
  <si>
    <t>Arbejdsplads</t>
  </si>
  <si>
    <t>Værksteder, garager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</si>
  <si>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</si>
  <si>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</si>
  <si>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</si>
  <si>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Sand- og fedtfang, SRO</t>
  </si>
  <si>
    <t>Strømpeforing Ø 200 mm &lt; Ledningsnet ≤ Ø 500 mm</t>
  </si>
  <si>
    <t>Brønde</t>
  </si>
  <si>
    <t>Ø 1200 mm &lt; Ledningsnet ≤ Ø 1600 mm</t>
  </si>
  <si>
    <t>Pumpestationer m. overbygning (&lt; 20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</si>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</sst>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5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1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126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103</v>
      </c>
      <c r="C8" s="55"/>
      <c r="D8" s="55"/>
      <c r="E8" s="55"/>
      <c r="F8" s="55"/>
      <c r="G8" s="55"/>
      <c r="H8" s="56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110833816.33967589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2598426.7893927195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570571.04844899208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1345340.6948935427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108917904.59633335</v>
      </c>
      <c r="F13" s="20" t="s">
        <v>4</v>
      </c>
      <c r="G13" s="19">
        <f>E13</f>
        <v>108917904.59633335</v>
      </c>
      <c r="H13" s="20" t="s">
        <v>4</v>
      </c>
      <c r="I13" s="2"/>
    </row>
    <row r="14" spans="1:9" x14ac:dyDescent="0.25">
      <c r="A14" s="2"/>
      <c r="B14" s="54" t="s">
        <v>29</v>
      </c>
      <c r="C14" s="55"/>
      <c r="D14" s="55"/>
      <c r="E14" s="55"/>
      <c r="F14" s="55"/>
      <c r="G14" s="55"/>
      <c r="H14" s="56"/>
      <c r="I14" s="2"/>
    </row>
    <row r="15" spans="1:9" x14ac:dyDescent="0.25">
      <c r="A15" s="2"/>
      <c r="B15" s="51" t="s">
        <v>102</v>
      </c>
      <c r="C15" s="52"/>
      <c r="D15" s="53"/>
      <c r="E15" s="19">
        <f>'Fane 6. Hist. over el. underdæk'!G13</f>
        <v>-5514776.75</v>
      </c>
      <c r="F15" s="20" t="s">
        <v>4</v>
      </c>
      <c r="G15" s="19">
        <f>E15</f>
        <v>-5514776.75</v>
      </c>
      <c r="H15" s="20" t="s">
        <v>4</v>
      </c>
      <c r="I15" s="2"/>
    </row>
    <row r="16" spans="1:9" x14ac:dyDescent="0.25">
      <c r="A16" s="2"/>
      <c r="B16" s="54" t="s">
        <v>25</v>
      </c>
      <c r="C16" s="55"/>
      <c r="D16" s="55"/>
      <c r="E16" s="55"/>
      <c r="F16" s="55"/>
      <c r="G16" s="55"/>
      <c r="H16" s="56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488148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362598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92</v>
      </c>
      <c r="C19" s="49"/>
      <c r="D19" s="50"/>
      <c r="E19" s="13">
        <f>'Fane 8. Korrektion af PL2015'!G23</f>
        <v>44696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8" t="s">
        <v>34</v>
      </c>
      <c r="C20" s="49"/>
      <c r="D20" s="50"/>
      <c r="E20" s="13">
        <f>'Fane 8. Korrektion af PL2015'!G30</f>
        <v>1430865.5399999996</v>
      </c>
      <c r="F20" s="10" t="s">
        <v>4</v>
      </c>
      <c r="G20" s="17"/>
      <c r="H20" s="18"/>
      <c r="I20" s="2"/>
    </row>
    <row r="21" spans="1:9" x14ac:dyDescent="0.25">
      <c r="A21" s="2"/>
      <c r="B21" s="51" t="s">
        <v>35</v>
      </c>
      <c r="C21" s="52"/>
      <c r="D21" s="53"/>
      <c r="E21" s="19">
        <f>SUM(E17:E20)</f>
        <v>2326307.5399999996</v>
      </c>
      <c r="F21" s="20" t="s">
        <v>4</v>
      </c>
      <c r="G21" s="19">
        <f>E21</f>
        <v>2326307.5399999996</v>
      </c>
      <c r="H21" s="20" t="s">
        <v>4</v>
      </c>
      <c r="I21" s="2"/>
    </row>
    <row r="22" spans="1:9" x14ac:dyDescent="0.25">
      <c r="A22" s="2"/>
      <c r="B22" s="54" t="s">
        <v>30</v>
      </c>
      <c r="C22" s="55"/>
      <c r="D22" s="55"/>
      <c r="E22" s="55"/>
      <c r="F22" s="55"/>
      <c r="G22" s="55"/>
      <c r="H22" s="56"/>
      <c r="I22" s="2"/>
    </row>
    <row r="23" spans="1:9" x14ac:dyDescent="0.25">
      <c r="A23" s="2"/>
      <c r="B23" s="51" t="s">
        <v>31</v>
      </c>
      <c r="C23" s="52"/>
      <c r="D23" s="53"/>
      <c r="E23" s="19">
        <f>'Fane 9. Kontrol af PL2015'!G36</f>
        <v>0</v>
      </c>
      <c r="F23" s="20" t="s">
        <v>4</v>
      </c>
      <c r="G23" s="19">
        <f>E23</f>
        <v>0</v>
      </c>
      <c r="H23" s="20" t="s">
        <v>4</v>
      </c>
      <c r="I23" s="2"/>
    </row>
    <row r="24" spans="1:9" x14ac:dyDescent="0.25">
      <c r="A24" s="2"/>
      <c r="B24" s="54" t="s">
        <v>36</v>
      </c>
      <c r="C24" s="55"/>
      <c r="D24" s="55"/>
      <c r="E24" s="55"/>
      <c r="F24" s="56"/>
      <c r="G24" s="22">
        <f>G13+G15+G21+G23</f>
        <v>105729435.38633336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38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33064096.32898768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75171293.221295491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2598426.7893927195</v>
      </c>
      <c r="H11" s="24" t="s">
        <v>4</v>
      </c>
      <c r="I11" s="2"/>
    </row>
    <row r="12" spans="1:9" x14ac:dyDescent="0.25">
      <c r="A12" s="2"/>
      <c r="B12" s="54" t="s">
        <v>38</v>
      </c>
      <c r="C12" s="55"/>
      <c r="D12" s="55"/>
      <c r="E12" s="55"/>
      <c r="F12" s="56"/>
      <c r="G12" s="22">
        <f>SUM(G9:G11)</f>
        <v>110833816.33967589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22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108235389.55028316</v>
      </c>
      <c r="H9" s="24" t="s">
        <v>4</v>
      </c>
      <c r="I9" s="2"/>
    </row>
    <row r="10" spans="1:9" x14ac:dyDescent="0.25">
      <c r="A10" s="2"/>
      <c r="B10" s="58" t="s">
        <v>127</v>
      </c>
      <c r="C10" s="59"/>
      <c r="D10" s="59"/>
      <c r="E10" s="59"/>
      <c r="F10" s="60"/>
      <c r="G10" s="13">
        <v>669561.81437854131</v>
      </c>
      <c r="H10" s="24" t="s">
        <v>4</v>
      </c>
      <c r="I10" s="2"/>
    </row>
    <row r="11" spans="1:9" x14ac:dyDescent="0.25">
      <c r="A11" s="2"/>
      <c r="B11" s="58" t="s">
        <v>128</v>
      </c>
      <c r="C11" s="59"/>
      <c r="D11" s="59"/>
      <c r="E11" s="59"/>
      <c r="F11" s="60"/>
      <c r="G11" s="13">
        <f>$G$9-$G$10</f>
        <v>107565827.73590462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0.53043895116008111</v>
      </c>
      <c r="H12" s="24" t="s">
        <v>66</v>
      </c>
      <c r="I12" s="2"/>
    </row>
    <row r="13" spans="1:9" x14ac:dyDescent="0.25">
      <c r="A13" s="2"/>
      <c r="B13" s="54" t="s">
        <v>22</v>
      </c>
      <c r="C13" s="55"/>
      <c r="D13" s="55"/>
      <c r="E13" s="55"/>
      <c r="F13" s="56"/>
      <c r="G13" s="22">
        <f>$G$11*$G$12/100</f>
        <v>570571.04844899208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99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33064096.32898768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661281.92657975364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75171293.221295491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684058.76831378893</v>
      </c>
      <c r="H14" s="70" t="s">
        <v>4</v>
      </c>
      <c r="I14" s="2"/>
    </row>
    <row r="15" spans="1:9" x14ac:dyDescent="0.25">
      <c r="A15" s="2"/>
      <c r="B15" s="54" t="s">
        <v>98</v>
      </c>
      <c r="C15" s="55"/>
      <c r="D15" s="55"/>
      <c r="E15" s="55"/>
      <c r="F15" s="56"/>
      <c r="G15" s="22">
        <f>G11+G14</f>
        <v>1345340.6948935427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101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-54645080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-32585973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-22059107</v>
      </c>
      <c r="H11" s="76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4</v>
      </c>
      <c r="H12" s="24" t="s">
        <v>4</v>
      </c>
      <c r="I12" s="2"/>
    </row>
    <row r="13" spans="1:9" x14ac:dyDescent="0.25">
      <c r="A13" s="2"/>
      <c r="B13" s="54" t="s">
        <v>69</v>
      </c>
      <c r="C13" s="55"/>
      <c r="D13" s="55"/>
      <c r="E13" s="55"/>
      <c r="F13" s="56"/>
      <c r="G13" s="22">
        <f>G11/G12</f>
        <v>-5514776.75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4" t="s">
        <v>5</v>
      </c>
      <c r="C8" s="55"/>
      <c r="D8" s="55"/>
      <c r="E8" s="55"/>
      <c r="F8" s="55"/>
      <c r="G8" s="56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20</v>
      </c>
      <c r="E10" s="13">
        <v>31465</v>
      </c>
      <c r="F10" s="13">
        <f>E10/D10</f>
        <v>1573.25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20</v>
      </c>
      <c r="E11" s="13">
        <v>2731688</v>
      </c>
      <c r="F11" s="13">
        <f t="shared" ref="F11:F47" si="0">E11/D11</f>
        <v>136584.4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10</v>
      </c>
      <c r="E12" s="13">
        <v>2731688</v>
      </c>
      <c r="F12" s="13">
        <f t="shared" si="0"/>
        <v>273168.8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75</v>
      </c>
      <c r="E13" s="13">
        <v>75946</v>
      </c>
      <c r="F13" s="13">
        <f t="shared" si="0"/>
        <v>1012.6133333333333</v>
      </c>
      <c r="G13" s="24" t="s">
        <v>4</v>
      </c>
      <c r="H13" s="2"/>
    </row>
    <row r="14" spans="1:8" x14ac:dyDescent="0.25">
      <c r="A14" s="2"/>
      <c r="B14" s="79" t="s">
        <v>108</v>
      </c>
      <c r="C14" s="80">
        <v>2015</v>
      </c>
      <c r="D14" s="80">
        <v>75</v>
      </c>
      <c r="E14" s="13">
        <v>344970</v>
      </c>
      <c r="F14" s="13">
        <f t="shared" si="0"/>
        <v>4599.6000000000004</v>
      </c>
      <c r="G14" s="24" t="s">
        <v>4</v>
      </c>
      <c r="H14" s="2"/>
    </row>
    <row r="15" spans="1:8" x14ac:dyDescent="0.25">
      <c r="A15" s="2"/>
      <c r="B15" s="79" t="s">
        <v>109</v>
      </c>
      <c r="C15" s="80">
        <v>2015</v>
      </c>
      <c r="D15" s="80">
        <v>20</v>
      </c>
      <c r="E15" s="13">
        <v>933794</v>
      </c>
      <c r="F15" s="13">
        <f t="shared" si="0"/>
        <v>46689.7</v>
      </c>
      <c r="G15" s="24" t="s">
        <v>4</v>
      </c>
      <c r="H15" s="2"/>
    </row>
    <row r="16" spans="1:8" x14ac:dyDescent="0.25">
      <c r="A16" s="2"/>
      <c r="B16" s="79" t="s">
        <v>110</v>
      </c>
      <c r="C16" s="80">
        <v>2015</v>
      </c>
      <c r="D16" s="80">
        <v>75</v>
      </c>
      <c r="E16" s="13">
        <v>41276</v>
      </c>
      <c r="F16" s="13">
        <f t="shared" si="0"/>
        <v>550.34666666666669</v>
      </c>
      <c r="G16" s="24" t="s">
        <v>4</v>
      </c>
      <c r="H16" s="2"/>
    </row>
    <row r="17" spans="1:8" x14ac:dyDescent="0.25">
      <c r="A17" s="2"/>
      <c r="B17" s="79" t="s">
        <v>111</v>
      </c>
      <c r="C17" s="80">
        <v>2015</v>
      </c>
      <c r="D17" s="80">
        <v>20</v>
      </c>
      <c r="E17" s="13">
        <v>5160</v>
      </c>
      <c r="F17" s="13">
        <f t="shared" si="0"/>
        <v>258</v>
      </c>
      <c r="G17" s="24" t="s">
        <v>4</v>
      </c>
      <c r="H17" s="2"/>
    </row>
    <row r="18" spans="1:8" x14ac:dyDescent="0.25">
      <c r="A18" s="2"/>
      <c r="B18" s="79" t="s">
        <v>112</v>
      </c>
      <c r="C18" s="80">
        <v>2015</v>
      </c>
      <c r="D18" s="80">
        <v>10</v>
      </c>
      <c r="E18" s="13">
        <v>5160</v>
      </c>
      <c r="F18" s="13">
        <f t="shared" si="0"/>
        <v>516</v>
      </c>
      <c r="G18" s="24" t="s">
        <v>4</v>
      </c>
      <c r="H18" s="2"/>
    </row>
    <row r="19" spans="1:8" x14ac:dyDescent="0.25">
      <c r="A19" s="2"/>
      <c r="B19" s="79" t="s">
        <v>113</v>
      </c>
      <c r="C19" s="80">
        <v>2015</v>
      </c>
      <c r="D19" s="80">
        <v>5</v>
      </c>
      <c r="E19" s="13">
        <v>1783394</v>
      </c>
      <c r="F19" s="13">
        <f t="shared" si="0"/>
        <v>356678.8</v>
      </c>
      <c r="G19" s="24" t="s">
        <v>4</v>
      </c>
      <c r="H19" s="2"/>
    </row>
    <row r="20" spans="1:8" x14ac:dyDescent="0.25">
      <c r="A20" s="2"/>
      <c r="B20" s="79" t="s">
        <v>108</v>
      </c>
      <c r="C20" s="80">
        <v>2015</v>
      </c>
      <c r="D20" s="80">
        <v>75</v>
      </c>
      <c r="E20" s="13">
        <v>4993287</v>
      </c>
      <c r="F20" s="13">
        <f t="shared" si="0"/>
        <v>66577.16</v>
      </c>
      <c r="G20" s="24" t="s">
        <v>4</v>
      </c>
      <c r="H20" s="2"/>
    </row>
    <row r="21" spans="1:8" x14ac:dyDescent="0.25">
      <c r="A21" s="2"/>
      <c r="B21" s="79" t="s">
        <v>108</v>
      </c>
      <c r="C21" s="80">
        <v>2015</v>
      </c>
      <c r="D21" s="80">
        <v>75</v>
      </c>
      <c r="E21" s="13">
        <v>886717</v>
      </c>
      <c r="F21" s="13">
        <f t="shared" si="0"/>
        <v>11822.893333333333</v>
      </c>
      <c r="G21" s="24" t="s">
        <v>4</v>
      </c>
      <c r="H21" s="2"/>
    </row>
    <row r="22" spans="1:8" x14ac:dyDescent="0.25">
      <c r="A22" s="2"/>
      <c r="B22" s="79" t="s">
        <v>114</v>
      </c>
      <c r="C22" s="80">
        <v>2015</v>
      </c>
      <c r="D22" s="80">
        <v>75</v>
      </c>
      <c r="E22" s="13">
        <v>2375731</v>
      </c>
      <c r="F22" s="13">
        <f t="shared" si="0"/>
        <v>31676.413333333334</v>
      </c>
      <c r="G22" s="24" t="s">
        <v>4</v>
      </c>
      <c r="H22" s="2"/>
    </row>
    <row r="23" spans="1:8" x14ac:dyDescent="0.25">
      <c r="A23" s="2"/>
      <c r="B23" s="79" t="s">
        <v>110</v>
      </c>
      <c r="C23" s="80">
        <v>2015</v>
      </c>
      <c r="D23" s="80">
        <v>75</v>
      </c>
      <c r="E23" s="13">
        <v>551594</v>
      </c>
      <c r="F23" s="13">
        <f t="shared" si="0"/>
        <v>7354.586666666667</v>
      </c>
      <c r="G23" s="24" t="s">
        <v>4</v>
      </c>
      <c r="H23" s="2"/>
    </row>
    <row r="24" spans="1:8" x14ac:dyDescent="0.25">
      <c r="A24" s="2"/>
      <c r="B24" s="79" t="s">
        <v>109</v>
      </c>
      <c r="C24" s="80">
        <v>2015</v>
      </c>
      <c r="D24" s="80">
        <v>20</v>
      </c>
      <c r="E24" s="13">
        <v>134579</v>
      </c>
      <c r="F24" s="13">
        <f t="shared" si="0"/>
        <v>6728.95</v>
      </c>
      <c r="G24" s="24" t="s">
        <v>4</v>
      </c>
      <c r="H24" s="2"/>
    </row>
    <row r="25" spans="1:8" x14ac:dyDescent="0.25">
      <c r="A25" s="2"/>
      <c r="B25" s="79" t="s">
        <v>115</v>
      </c>
      <c r="C25" s="80">
        <v>2015</v>
      </c>
      <c r="D25" s="80">
        <v>60</v>
      </c>
      <c r="E25" s="13">
        <v>541811</v>
      </c>
      <c r="F25" s="13">
        <f t="shared" si="0"/>
        <v>9030.1833333333325</v>
      </c>
      <c r="G25" s="24" t="s">
        <v>4</v>
      </c>
      <c r="H25" s="2"/>
    </row>
    <row r="26" spans="1:8" x14ac:dyDescent="0.25">
      <c r="A26" s="2"/>
      <c r="B26" s="79" t="s">
        <v>116</v>
      </c>
      <c r="C26" s="80">
        <v>2015</v>
      </c>
      <c r="D26" s="80">
        <v>20</v>
      </c>
      <c r="E26" s="13">
        <v>193504</v>
      </c>
      <c r="F26" s="13">
        <f t="shared" si="0"/>
        <v>9675.2000000000007</v>
      </c>
      <c r="G26" s="24" t="s">
        <v>4</v>
      </c>
      <c r="H26" s="2"/>
    </row>
    <row r="27" spans="1:8" x14ac:dyDescent="0.25">
      <c r="A27" s="2"/>
      <c r="B27" s="79" t="s">
        <v>117</v>
      </c>
      <c r="C27" s="80">
        <v>2015</v>
      </c>
      <c r="D27" s="80">
        <v>10</v>
      </c>
      <c r="E27" s="13">
        <v>38701</v>
      </c>
      <c r="F27" s="13">
        <f t="shared" si="0"/>
        <v>3870.1</v>
      </c>
      <c r="G27" s="24" t="s">
        <v>4</v>
      </c>
      <c r="H27" s="2"/>
    </row>
    <row r="28" spans="1:8" x14ac:dyDescent="0.25">
      <c r="A28" s="2"/>
      <c r="B28" s="79" t="s">
        <v>115</v>
      </c>
      <c r="C28" s="80">
        <v>2015</v>
      </c>
      <c r="D28" s="80">
        <v>60</v>
      </c>
      <c r="E28" s="13">
        <v>5241869</v>
      </c>
      <c r="F28" s="13">
        <f t="shared" si="0"/>
        <v>87364.483333333337</v>
      </c>
      <c r="G28" s="24" t="s">
        <v>4</v>
      </c>
      <c r="H28" s="2"/>
    </row>
    <row r="29" spans="1:8" x14ac:dyDescent="0.25">
      <c r="A29" s="2"/>
      <c r="B29" s="79" t="s">
        <v>116</v>
      </c>
      <c r="C29" s="80">
        <v>2015</v>
      </c>
      <c r="D29" s="80">
        <v>20</v>
      </c>
      <c r="E29" s="13">
        <v>1872096</v>
      </c>
      <c r="F29" s="13">
        <f t="shared" si="0"/>
        <v>93604.800000000003</v>
      </c>
      <c r="G29" s="24" t="s">
        <v>4</v>
      </c>
      <c r="H29" s="2"/>
    </row>
    <row r="30" spans="1:8" x14ac:dyDescent="0.25">
      <c r="A30" s="2"/>
      <c r="B30" s="79" t="s">
        <v>117</v>
      </c>
      <c r="C30" s="80">
        <v>2015</v>
      </c>
      <c r="D30" s="80">
        <v>10</v>
      </c>
      <c r="E30" s="13">
        <v>374419</v>
      </c>
      <c r="F30" s="13">
        <f t="shared" si="0"/>
        <v>37441.9</v>
      </c>
      <c r="G30" s="24" t="s">
        <v>4</v>
      </c>
      <c r="H30" s="2"/>
    </row>
    <row r="31" spans="1:8" x14ac:dyDescent="0.25">
      <c r="A31" s="2"/>
      <c r="B31" s="79" t="s">
        <v>118</v>
      </c>
      <c r="C31" s="80">
        <v>2015</v>
      </c>
      <c r="D31" s="80">
        <v>10</v>
      </c>
      <c r="E31" s="13">
        <v>865828</v>
      </c>
      <c r="F31" s="13">
        <f t="shared" si="0"/>
        <v>86582.8</v>
      </c>
      <c r="G31" s="24" t="s">
        <v>4</v>
      </c>
      <c r="H31" s="2"/>
    </row>
    <row r="32" spans="1:8" x14ac:dyDescent="0.25">
      <c r="A32" s="2"/>
      <c r="B32" s="79" t="s">
        <v>110</v>
      </c>
      <c r="C32" s="80">
        <v>2015</v>
      </c>
      <c r="D32" s="80">
        <v>75</v>
      </c>
      <c r="E32" s="13">
        <v>885563</v>
      </c>
      <c r="F32" s="13">
        <f t="shared" si="0"/>
        <v>11807.506666666666</v>
      </c>
      <c r="G32" s="24" t="s">
        <v>4</v>
      </c>
      <c r="H32" s="2"/>
    </row>
    <row r="33" spans="1:8" x14ac:dyDescent="0.25">
      <c r="A33" s="2"/>
      <c r="B33" s="79" t="s">
        <v>119</v>
      </c>
      <c r="C33" s="80">
        <v>2015</v>
      </c>
      <c r="D33" s="80">
        <v>50</v>
      </c>
      <c r="E33" s="13">
        <v>2682809</v>
      </c>
      <c r="F33" s="13">
        <f t="shared" si="0"/>
        <v>53656.18</v>
      </c>
      <c r="G33" s="24" t="s">
        <v>4</v>
      </c>
      <c r="H33" s="2"/>
    </row>
    <row r="34" spans="1:8" x14ac:dyDescent="0.25">
      <c r="A34" s="2"/>
      <c r="B34" s="79" t="s">
        <v>120</v>
      </c>
      <c r="C34" s="80">
        <v>2015</v>
      </c>
      <c r="D34" s="80">
        <v>75</v>
      </c>
      <c r="E34" s="13">
        <v>589535</v>
      </c>
      <c r="F34" s="13">
        <f t="shared" si="0"/>
        <v>7860.4666666666662</v>
      </c>
      <c r="G34" s="24" t="s">
        <v>4</v>
      </c>
      <c r="H34" s="2"/>
    </row>
    <row r="35" spans="1:8" x14ac:dyDescent="0.25">
      <c r="A35" s="2"/>
      <c r="B35" s="79" t="s">
        <v>111</v>
      </c>
      <c r="C35" s="80">
        <v>2015</v>
      </c>
      <c r="D35" s="80">
        <v>20</v>
      </c>
      <c r="E35" s="13">
        <v>343281</v>
      </c>
      <c r="F35" s="13">
        <f t="shared" si="0"/>
        <v>17164.05</v>
      </c>
      <c r="G35" s="24" t="s">
        <v>4</v>
      </c>
      <c r="H35" s="2"/>
    </row>
    <row r="36" spans="1:8" x14ac:dyDescent="0.25">
      <c r="A36" s="2"/>
      <c r="B36" s="79" t="s">
        <v>112</v>
      </c>
      <c r="C36" s="80">
        <v>2015</v>
      </c>
      <c r="D36" s="80">
        <v>10</v>
      </c>
      <c r="E36" s="13">
        <v>85820</v>
      </c>
      <c r="F36" s="13">
        <f t="shared" si="0"/>
        <v>8582</v>
      </c>
      <c r="G36" s="24" t="s">
        <v>4</v>
      </c>
      <c r="H36" s="2"/>
    </row>
    <row r="37" spans="1:8" x14ac:dyDescent="0.25">
      <c r="A37" s="2"/>
      <c r="B37" s="79" t="s">
        <v>106</v>
      </c>
      <c r="C37" s="80">
        <v>2015</v>
      </c>
      <c r="D37" s="80">
        <v>20</v>
      </c>
      <c r="E37" s="13">
        <v>276587</v>
      </c>
      <c r="F37" s="13">
        <f t="shared" si="0"/>
        <v>13829.35</v>
      </c>
      <c r="G37" s="24" t="s">
        <v>4</v>
      </c>
      <c r="H37" s="2"/>
    </row>
    <row r="38" spans="1:8" x14ac:dyDescent="0.25">
      <c r="A38" s="2"/>
      <c r="B38" s="79" t="s">
        <v>107</v>
      </c>
      <c r="C38" s="80">
        <v>2015</v>
      </c>
      <c r="D38" s="80">
        <v>10</v>
      </c>
      <c r="E38" s="13">
        <v>276587</v>
      </c>
      <c r="F38" s="13">
        <f t="shared" si="0"/>
        <v>27658.7</v>
      </c>
      <c r="G38" s="24" t="s">
        <v>4</v>
      </c>
      <c r="H38" s="2"/>
    </row>
    <row r="39" spans="1:8" x14ac:dyDescent="0.25">
      <c r="A39" s="2"/>
      <c r="B39" s="79" t="s">
        <v>106</v>
      </c>
      <c r="C39" s="80">
        <v>2015</v>
      </c>
      <c r="D39" s="80">
        <v>20</v>
      </c>
      <c r="E39" s="13">
        <v>55719</v>
      </c>
      <c r="F39" s="13">
        <f t="shared" si="0"/>
        <v>2785.95</v>
      </c>
      <c r="G39" s="24" t="s">
        <v>4</v>
      </c>
      <c r="H39" s="2"/>
    </row>
    <row r="40" spans="1:8" x14ac:dyDescent="0.25">
      <c r="A40" s="2"/>
      <c r="B40" s="79" t="s">
        <v>107</v>
      </c>
      <c r="C40" s="80">
        <v>2015</v>
      </c>
      <c r="D40" s="80">
        <v>10</v>
      </c>
      <c r="E40" s="13">
        <v>55719</v>
      </c>
      <c r="F40" s="13">
        <f t="shared" si="0"/>
        <v>5571.9</v>
      </c>
      <c r="G40" s="24" t="s">
        <v>4</v>
      </c>
      <c r="H40" s="2"/>
    </row>
    <row r="41" spans="1:8" x14ac:dyDescent="0.25">
      <c r="A41" s="2"/>
      <c r="B41" s="79" t="s">
        <v>111</v>
      </c>
      <c r="C41" s="80">
        <v>2015</v>
      </c>
      <c r="D41" s="80">
        <v>20</v>
      </c>
      <c r="E41" s="13">
        <v>7239546</v>
      </c>
      <c r="F41" s="13">
        <f t="shared" si="0"/>
        <v>361977.3</v>
      </c>
      <c r="G41" s="24" t="s">
        <v>4</v>
      </c>
      <c r="H41" s="2"/>
    </row>
    <row r="42" spans="1:8" x14ac:dyDescent="0.25">
      <c r="A42" s="2"/>
      <c r="B42" s="79" t="s">
        <v>112</v>
      </c>
      <c r="C42" s="80">
        <v>2015</v>
      </c>
      <c r="D42" s="80">
        <v>10</v>
      </c>
      <c r="E42" s="13">
        <v>1809887</v>
      </c>
      <c r="F42" s="13">
        <f t="shared" si="0"/>
        <v>180988.7</v>
      </c>
      <c r="G42" s="24" t="s">
        <v>4</v>
      </c>
      <c r="H42" s="2"/>
    </row>
    <row r="43" spans="1:8" x14ac:dyDescent="0.25">
      <c r="A43" s="2"/>
      <c r="B43" s="79" t="s">
        <v>119</v>
      </c>
      <c r="C43" s="80">
        <v>2015</v>
      </c>
      <c r="D43" s="80">
        <v>50</v>
      </c>
      <c r="E43" s="13">
        <v>453318</v>
      </c>
      <c r="F43" s="13">
        <f t="shared" si="0"/>
        <v>9066.36</v>
      </c>
      <c r="G43" s="24" t="s">
        <v>4</v>
      </c>
      <c r="H43" s="2"/>
    </row>
    <row r="44" spans="1:8" x14ac:dyDescent="0.25">
      <c r="A44" s="2"/>
      <c r="B44" s="79" t="s">
        <v>121</v>
      </c>
      <c r="C44" s="80">
        <v>2015</v>
      </c>
      <c r="D44" s="80">
        <v>75</v>
      </c>
      <c r="E44" s="13">
        <v>37652</v>
      </c>
      <c r="F44" s="13">
        <f t="shared" si="0"/>
        <v>502.02666666666664</v>
      </c>
      <c r="G44" s="24" t="s">
        <v>4</v>
      </c>
      <c r="H44" s="2"/>
    </row>
    <row r="45" spans="1:8" x14ac:dyDescent="0.25">
      <c r="A45" s="2"/>
      <c r="B45" s="79" t="s">
        <v>122</v>
      </c>
      <c r="C45" s="80">
        <v>2015</v>
      </c>
      <c r="D45" s="80">
        <v>50</v>
      </c>
      <c r="E45" s="13">
        <v>1982</v>
      </c>
      <c r="F45" s="13">
        <f t="shared" si="0"/>
        <v>39.64</v>
      </c>
      <c r="G45" s="24" t="s">
        <v>4</v>
      </c>
      <c r="H45" s="2"/>
    </row>
    <row r="46" spans="1:8" x14ac:dyDescent="0.25">
      <c r="A46" s="2"/>
      <c r="B46" s="79" t="s">
        <v>121</v>
      </c>
      <c r="C46" s="80">
        <v>2015</v>
      </c>
      <c r="D46" s="80">
        <v>75</v>
      </c>
      <c r="E46" s="13">
        <v>3516459</v>
      </c>
      <c r="F46" s="13">
        <f t="shared" si="0"/>
        <v>46886.12</v>
      </c>
      <c r="G46" s="24" t="s">
        <v>4</v>
      </c>
      <c r="H46" s="2"/>
    </row>
    <row r="47" spans="1:8" x14ac:dyDescent="0.25">
      <c r="A47" s="2"/>
      <c r="B47" s="79" t="s">
        <v>122</v>
      </c>
      <c r="C47" s="80">
        <v>2015</v>
      </c>
      <c r="D47" s="80">
        <v>50</v>
      </c>
      <c r="E47" s="13">
        <v>185077</v>
      </c>
      <c r="F47" s="13">
        <f t="shared" si="0"/>
        <v>3701.54</v>
      </c>
      <c r="G47" s="24" t="s">
        <v>4</v>
      </c>
      <c r="H47" s="2"/>
    </row>
    <row r="48" spans="1:8" x14ac:dyDescent="0.25">
      <c r="A48" s="2"/>
      <c r="B48" s="54" t="s">
        <v>123</v>
      </c>
      <c r="C48" s="55"/>
      <c r="D48" s="55"/>
      <c r="E48" s="56"/>
      <c r="F48" s="22">
        <f>SUM(F10:F47)</f>
        <v>2025438.7699999998</v>
      </c>
      <c r="G48" s="23" t="s">
        <v>4</v>
      </c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</sheetData>
  <sheetProtection password="DFE9" sheet="1" objects="1" scenarios="1"/>
  <mergeCells count="4">
    <mergeCell ref="B48:E4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2694148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2206000</v>
      </c>
      <c r="H10" s="24" t="s">
        <v>4</v>
      </c>
      <c r="I10" s="2"/>
    </row>
    <row r="11" spans="1:9" x14ac:dyDescent="0.25">
      <c r="A11" s="2"/>
      <c r="B11" s="54" t="s">
        <v>76</v>
      </c>
      <c r="C11" s="55"/>
      <c r="D11" s="55"/>
      <c r="E11" s="55"/>
      <c r="F11" s="56"/>
      <c r="G11" s="22">
        <f>G9-G10</f>
        <v>488148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7662598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7300000</v>
      </c>
      <c r="H16" s="24" t="s">
        <v>4</v>
      </c>
      <c r="I16" s="2"/>
    </row>
    <row r="17" spans="1:9" x14ac:dyDescent="0.25">
      <c r="A17" s="2"/>
      <c r="B17" s="54" t="s">
        <v>80</v>
      </c>
      <c r="C17" s="55"/>
      <c r="D17" s="55"/>
      <c r="E17" s="55"/>
      <c r="F17" s="56"/>
      <c r="G17" s="22">
        <f>G15-G16</f>
        <v>362598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694696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650000</v>
      </c>
      <c r="H22" s="24" t="s">
        <v>4</v>
      </c>
      <c r="I22" s="2"/>
    </row>
    <row r="23" spans="1:9" x14ac:dyDescent="0.25">
      <c r="A23" s="2"/>
      <c r="B23" s="54" t="s">
        <v>89</v>
      </c>
      <c r="C23" s="55"/>
      <c r="D23" s="55"/>
      <c r="E23" s="55"/>
      <c r="F23" s="56"/>
      <c r="G23" s="22">
        <f>G21-G22</f>
        <v>44696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1100000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1520012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2015'!F48</f>
        <v>2025438.7699999998</v>
      </c>
      <c r="H29" s="24" t="s">
        <v>4</v>
      </c>
      <c r="I29" s="2"/>
    </row>
    <row r="30" spans="1:9" x14ac:dyDescent="0.25">
      <c r="A30" s="2"/>
      <c r="B30" s="54" t="s">
        <v>81</v>
      </c>
      <c r="C30" s="55"/>
      <c r="D30" s="55"/>
      <c r="E30" s="55"/>
      <c r="F30" s="56"/>
      <c r="G30" s="22">
        <f>G29-G27+G29-G28</f>
        <v>1430865.5399999996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4" t="s">
        <v>39</v>
      </c>
      <c r="C8" s="55"/>
      <c r="D8" s="55"/>
      <c r="E8" s="55"/>
      <c r="F8" s="55"/>
      <c r="G8" s="55"/>
      <c r="H8" s="56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91904724</v>
      </c>
      <c r="H9" s="70" t="s">
        <v>4</v>
      </c>
      <c r="I9" s="2"/>
    </row>
    <row r="10" spans="1:9" x14ac:dyDescent="0.25">
      <c r="A10" s="2"/>
      <c r="B10" s="54" t="s">
        <v>42</v>
      </c>
      <c r="C10" s="55"/>
      <c r="D10" s="55"/>
      <c r="E10" s="55"/>
      <c r="F10" s="55"/>
      <c r="G10" s="55"/>
      <c r="H10" s="56"/>
      <c r="I10" s="2"/>
    </row>
    <row r="11" spans="1:9" x14ac:dyDescent="0.25">
      <c r="A11" s="2"/>
      <c r="B11" s="58" t="s">
        <v>43</v>
      </c>
      <c r="C11" s="59"/>
      <c r="D11" s="60"/>
      <c r="E11" s="13">
        <v>48651632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5885849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-3486967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2284000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53334514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1373800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1373800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48" t="s">
        <v>52</v>
      </c>
      <c r="C20" s="49"/>
      <c r="D20" s="50"/>
      <c r="E20" s="13">
        <v>-6633622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48" t="s">
        <v>53</v>
      </c>
      <c r="C21" s="49"/>
      <c r="D21" s="50"/>
      <c r="E21" s="13">
        <v>-40305921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-6915983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48" t="s">
        <v>56</v>
      </c>
      <c r="C24" s="49"/>
      <c r="D24" s="50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48" t="s">
        <v>57</v>
      </c>
      <c r="C25" s="49"/>
      <c r="D25" s="50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48" t="s">
        <v>58</v>
      </c>
      <c r="C26" s="49"/>
      <c r="D26" s="50"/>
      <c r="E26" s="13">
        <v>-852788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-54708314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0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54" t="s">
        <v>61</v>
      </c>
      <c r="C29" s="55"/>
      <c r="D29" s="55"/>
      <c r="E29" s="55"/>
      <c r="F29" s="55"/>
      <c r="G29" s="55"/>
      <c r="H29" s="56"/>
      <c r="I29" s="2"/>
    </row>
    <row r="30" spans="1:9" x14ac:dyDescent="0.25">
      <c r="A30" s="2"/>
      <c r="B30" s="62" t="s">
        <v>61</v>
      </c>
      <c r="C30" s="63"/>
      <c r="D30" s="64"/>
      <c r="E30" s="19">
        <v>141995</v>
      </c>
      <c r="F30" s="70" t="s">
        <v>4</v>
      </c>
      <c r="G30" s="19">
        <f>-$E$30</f>
        <v>-141995</v>
      </c>
      <c r="H30" s="70" t="s">
        <v>4</v>
      </c>
      <c r="I30" s="2"/>
    </row>
    <row r="31" spans="1:9" x14ac:dyDescent="0.25">
      <c r="A31" s="2"/>
      <c r="B31" s="88" t="s">
        <v>124</v>
      </c>
      <c r="C31" s="55"/>
      <c r="D31" s="55"/>
      <c r="E31" s="55"/>
      <c r="F31" s="55"/>
      <c r="G31" s="55"/>
      <c r="H31" s="56"/>
      <c r="I31" s="2"/>
    </row>
    <row r="32" spans="1:9" ht="30" customHeight="1" x14ac:dyDescent="0.25">
      <c r="A32" s="2"/>
      <c r="B32" s="48" t="s">
        <v>125</v>
      </c>
      <c r="C32" s="49"/>
      <c r="D32" s="50"/>
      <c r="E32" s="13">
        <v>88421351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1360759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48" t="s">
        <v>63</v>
      </c>
      <c r="C34" s="49"/>
      <c r="D34" s="50"/>
      <c r="E34" s="13">
        <v>1980619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91762729</v>
      </c>
      <c r="F35" s="70" t="s">
        <v>4</v>
      </c>
      <c r="G35" s="19">
        <f>-E35</f>
        <v>-91762729</v>
      </c>
      <c r="H35" s="70" t="s">
        <v>4</v>
      </c>
      <c r="I35" s="2"/>
    </row>
    <row r="36" spans="1:9" x14ac:dyDescent="0.25">
      <c r="A36" s="2"/>
      <c r="B36" s="54" t="s">
        <v>40</v>
      </c>
      <c r="C36" s="55"/>
      <c r="D36" s="55"/>
      <c r="E36" s="55"/>
      <c r="F36" s="56"/>
      <c r="G36" s="22">
        <f>$G$9+$G$28+$G$30+$G$35</f>
        <v>0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2018-08-10T12:03:05Z</dcterms:modified>
</cp:coreProperties>
</file>