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3" i="20" l="1"/>
  <c r="G11" i="7" l="1"/>
  <c r="E10" i="11" l="1"/>
  <c r="E11" i="11" s="1"/>
  <c r="F10" i="20" s="1"/>
  <c r="F12" i="20" s="1"/>
  <c r="F13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<sst xmlns="http://schemas.openxmlformats.org/spreadsheetml/2006/main" count="365" uniqueCount="161">
  <si>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</si>
  <si>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</si>
  <si>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</si>
  <si>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</si>
  <si>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</si>
  <si>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</si>
  <si>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</si>
  <si>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</si>
  <si>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</si>
  <si>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</si>
  <si>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</si>
  <si>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</si>
  <si>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</si>
  <si>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</si>
  <si>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</si>
  <si>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</si>
  <si>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</si>
  <si>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</si>
  <si>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</si>
  <si>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</si>
  <si>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</si>
  <si>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</si>
  <si>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</si>
  <si>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</si>
  <si>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</si>
  <si>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</si>
  <si>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</si>
  <si>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</si>
  <si>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</si>
  <si>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</si>
  <si>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</si>
  <si>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</si>
  <si>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</si>
  <si>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</si>
  <si>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</si>
  <si>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</si>
  <si>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</si>
  <si>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</si>
  <si>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</si>
  <si>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</si>
  <si>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</si>
  <si>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</si>
  <si>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</si>
  <si>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</si>
  <si>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</si>
  <si>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</si>
  <si>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</si>
  <si>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</si>
  <si>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</si>
  <si>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</si>
  <si>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</si>
  <si>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</si>
  <si>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</si>
  <si>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</si>
  <si>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</si>
  <si>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</si>
  <si>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</si>
  <si>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</si>
  <si>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</si>
  <si>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</si>
  <si>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</si>
  <si>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</si>
  <si>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</si>
  <si>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</si>
  <si>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</si>
  <si>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</si>
  <si>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</si>
  <si>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</si>
  <si>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</si>
  <si>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</si>
  <si>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</si>
  <si>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</si>
  <si>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</si>
  <si>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</si>
  <si>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</si>
  <si>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</si>
  <si>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</si>
  <si>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</si>
  <si>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</si>
  <si>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</si>
  <si>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</si>
  <si>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</si>
  <si>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</si>
  <si>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</si>
  <si>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</si>
  <si>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</si>
  <si>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</si>
  <si>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</si>
  <si>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</si>
  <si>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</si>
  <si>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</si>
  <si>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</si>
  <si>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</si>
  <si>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</si>
  <si>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</si>
  <si>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</si>
  <si>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</si>
  <si>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</si>
  <si>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</si>
  <si>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</si>
  <si>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</si>
  <si>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</si>
  <si>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</si>
  <si>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</si>
  <si>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</si>
  <si>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</si>
  <si>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</si>
  <si>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</si>
  <si>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</si>
  <si>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</si>
  <si>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</si>
  <si>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</si>
  <si>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</si>
  <si>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</si>
  <si>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</si>
  <si>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</si>
  <si>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</si>
  <si>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</si>
  <si>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</si>
  <si>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</si>
  <si>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</si>
  <si>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</si>
  <si>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</si>
  <si>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</si>
  <si>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</si>
  <si>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</si>
  <si>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</si>
  <si>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</si>
  <si>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</si>
  <si>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</si>
  <si>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</si>
  <si>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</si>
  <si>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</si>
  <si>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</si>
  <si>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</si>
  <si>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</si>
  <si>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</si>
  <si>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</si>
  <si>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</si>
  <si>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</si>
  <si>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</si>
  <si>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</si>
  <si>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</si>
  <si>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</si>
  <si>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</si>
  <si>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</si>
  <si>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Etablering af nyt kloaknet i forsyningsområde</t>
  </si>
  <si>
    <t>Effektiviseringskrav</t>
  </si>
  <si>
    <t>Periodevise driftsomkostninger under prisloftsbekendtgørelsen</t>
  </si>
  <si>
    <t>Periodevise driftsomkostninger under PL-bekendtgørelsen i alt</t>
  </si>
  <si>
    <t>Bemærk desuden, at korrektion af ikke-påvirkelige omkostninger ikke er medtaget i denne opgørelse, men fremgår af fane 5.</t>
  </si>
  <si>
    <t>Ingen bortfald eller nedsættelse</t>
  </si>
  <si>
    <t>Afgift for ledingsført vand</t>
  </si>
  <si>
    <t>Akkumuleret restskat</t>
  </si>
  <si>
    <t>Afgift til Forsyningsekretariatet</t>
  </si>
  <si>
    <t>Selskabsskatter</t>
  </si>
  <si>
    <t>Vandsamarbejde §48</t>
  </si>
  <si>
    <t>Ø110 mm &lt; Ledningsnet ≤ Ø 250 mm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</si>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</sst>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101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32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31</v>
      </c>
      <c r="D14" s="71" t="s">
        <v>94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92</v>
      </c>
      <c r="D15" s="71" t="s">
        <v>95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93</v>
      </c>
      <c r="D16" s="71" t="s">
        <v>130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7</v>
      </c>
      <c r="D17" s="80" t="s">
        <v>96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8</v>
      </c>
      <c r="D18" s="80" t="s">
        <v>98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9</v>
      </c>
      <c r="D19" s="80" t="s">
        <v>97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10</v>
      </c>
      <c r="D20" s="83" t="s">
        <v>127</v>
      </c>
      <c r="E20" s="84"/>
      <c r="F20" s="84"/>
      <c r="G20" s="85"/>
      <c r="H20" s="1"/>
      <c r="I20" s="1"/>
    </row>
    <row r="21" spans="1:9" x14ac:dyDescent="0.25">
      <c r="A21" s="1"/>
      <c r="B21" s="1"/>
      <c r="C21" s="6" t="s">
        <v>11</v>
      </c>
      <c r="D21" s="75" t="s">
        <v>99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12</v>
      </c>
      <c r="D22" s="75" t="s">
        <v>128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13</v>
      </c>
      <c r="D23" s="75" t="s">
        <v>102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25</v>
      </c>
      <c r="D24" s="68" t="s">
        <v>28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29</v>
      </c>
      <c r="D25" s="65" t="s">
        <v>100</v>
      </c>
      <c r="E25" s="66"/>
      <c r="F25" s="66"/>
      <c r="G25" s="67"/>
      <c r="H25" s="1"/>
      <c r="I25" s="1"/>
    </row>
    <row r="26" spans="1:9" x14ac:dyDescent="0.25">
      <c r="A26" s="1"/>
      <c r="B26" s="1"/>
      <c r="C26" s="6" t="s">
        <v>30</v>
      </c>
      <c r="D26" s="65" t="s">
        <v>65</v>
      </c>
      <c r="E26" s="66"/>
      <c r="F26" s="66"/>
      <c r="G26" s="67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-1039402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-1039403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110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5" t="s">
        <v>103</v>
      </c>
      <c r="C9" s="96"/>
      <c r="D9" s="97"/>
      <c r="E9" s="11">
        <v>6245338.7889999999</v>
      </c>
      <c r="F9" s="22" t="s">
        <v>3</v>
      </c>
      <c r="G9" s="19"/>
      <c r="H9" s="27"/>
      <c r="I9" s="1"/>
    </row>
    <row r="10" spans="1:9" x14ac:dyDescent="0.25">
      <c r="A10" s="1"/>
      <c r="B10" s="95" t="s">
        <v>104</v>
      </c>
      <c r="C10" s="96"/>
      <c r="D10" s="97"/>
      <c r="E10" s="11">
        <v>6800382</v>
      </c>
      <c r="F10" s="22" t="s">
        <v>3</v>
      </c>
      <c r="G10" s="14"/>
      <c r="H10" s="28"/>
      <c r="I10" s="1"/>
    </row>
    <row r="11" spans="1:9" x14ac:dyDescent="0.25">
      <c r="A11" s="1"/>
      <c r="B11" s="95" t="s">
        <v>111</v>
      </c>
      <c r="C11" s="96"/>
      <c r="D11" s="97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8" t="s">
        <v>105</v>
      </c>
      <c r="C12" s="99"/>
      <c r="D12" s="100"/>
      <c r="E12" s="17">
        <f>E9-(E10-E11)</f>
        <v>-555043.21100000013</v>
      </c>
      <c r="F12" s="25" t="s">
        <v>3</v>
      </c>
      <c r="G12" s="17">
        <f>E12</f>
        <v>-555043.21100000013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115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89" t="s">
        <v>112</v>
      </c>
      <c r="C18" s="90"/>
      <c r="D18" s="91"/>
      <c r="E18" s="11">
        <f>IF(E12&lt;0,E12,0)</f>
        <v>-555043.21100000013</v>
      </c>
      <c r="F18" s="22" t="s">
        <v>3</v>
      </c>
      <c r="G18" s="14"/>
      <c r="H18" s="28"/>
      <c r="I18" s="1"/>
    </row>
    <row r="19" spans="1:9" x14ac:dyDescent="0.25">
      <c r="A19" s="1"/>
      <c r="B19" s="89" t="s">
        <v>113</v>
      </c>
      <c r="C19" s="90"/>
      <c r="D19" s="91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9" t="s">
        <v>114</v>
      </c>
      <c r="C20" s="90"/>
      <c r="D20" s="91"/>
      <c r="E20" s="11">
        <f>E18/E19</f>
        <v>-138760.80275000003</v>
      </c>
      <c r="F20" s="22" t="s">
        <v>3</v>
      </c>
      <c r="G20" s="14"/>
      <c r="H20" s="28"/>
      <c r="I20" s="1"/>
    </row>
    <row r="21" spans="1:9" x14ac:dyDescent="0.25">
      <c r="A21" s="1"/>
      <c r="B21" s="92" t="s">
        <v>116</v>
      </c>
      <c r="C21" s="93"/>
      <c r="D21" s="93"/>
      <c r="E21" s="93"/>
      <c r="F21" s="94"/>
      <c r="G21" s="20">
        <f>E20</f>
        <v>-138760.80275000003</v>
      </c>
      <c r="H21" s="21" t="s">
        <v>3</v>
      </c>
      <c r="I21" s="1"/>
    </row>
    <row r="22" spans="1:9" x14ac:dyDescent="0.25">
      <c r="A22" s="1"/>
      <c r="B22" s="92" t="s">
        <v>117</v>
      </c>
      <c r="C22" s="93"/>
      <c r="D22" s="93"/>
      <c r="E22" s="93"/>
      <c r="F22" s="94"/>
      <c r="G22" s="20">
        <f>G21*(1+Prisudvikling2019)^4</f>
        <v>-148381.51225985173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139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140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107</v>
      </c>
      <c r="E9" s="18" t="s">
        <v>2</v>
      </c>
      <c r="F9" s="18" t="s">
        <v>86</v>
      </c>
      <c r="G9" s="18" t="s">
        <v>87</v>
      </c>
      <c r="H9" s="36"/>
      <c r="I9" s="1"/>
    </row>
    <row r="10" spans="1:9" ht="39" x14ac:dyDescent="0.25">
      <c r="A10" s="1"/>
      <c r="B10" s="61" t="s">
        <v>157</v>
      </c>
      <c r="C10" s="62">
        <v>75</v>
      </c>
      <c r="D10" s="11">
        <v>504000</v>
      </c>
      <c r="E10" s="11">
        <f>D10/C10</f>
        <v>6720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92" t="s">
        <v>141</v>
      </c>
      <c r="C11" s="93"/>
      <c r="D11" s="94"/>
      <c r="E11" s="20">
        <f>SUM(E10:E10)</f>
        <v>6720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91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108</v>
      </c>
      <c r="G9" s="36"/>
      <c r="H9" s="1"/>
    </row>
    <row r="10" spans="1:8" x14ac:dyDescent="0.25">
      <c r="A10" s="1"/>
      <c r="B10" s="56" t="s">
        <v>140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6720</v>
      </c>
      <c r="G10" s="22" t="s">
        <v>3</v>
      </c>
      <c r="H10" s="1"/>
    </row>
    <row r="11" spans="1:8" x14ac:dyDescent="0.25">
      <c r="A11" s="1"/>
      <c r="B11" s="63" t="s">
        <v>146</v>
      </c>
      <c r="C11" s="64"/>
      <c r="D11" s="58">
        <v>617166</v>
      </c>
      <c r="E11" s="22" t="s">
        <v>3</v>
      </c>
      <c r="F11" s="11"/>
      <c r="G11" s="22" t="s">
        <v>3</v>
      </c>
      <c r="H11" s="1"/>
    </row>
    <row r="12" spans="1:8" x14ac:dyDescent="0.25">
      <c r="A12" s="1"/>
      <c r="B12" s="38" t="s">
        <v>144</v>
      </c>
      <c r="C12" s="40"/>
      <c r="D12" s="20">
        <f>SUM(D10:D11)</f>
        <v>617166</v>
      </c>
      <c r="E12" s="21" t="s">
        <v>3</v>
      </c>
      <c r="F12" s="20">
        <f>SUM(F10:F11)</f>
        <v>6720</v>
      </c>
      <c r="G12" s="21" t="s">
        <v>3</v>
      </c>
      <c r="H12" s="1"/>
    </row>
    <row r="13" spans="1:8" x14ac:dyDescent="0.25">
      <c r="A13" s="1"/>
      <c r="B13" s="38" t="s">
        <v>145</v>
      </c>
      <c r="C13" s="40"/>
      <c r="D13" s="20">
        <f>D12*(1+Prisudvikling2019)</f>
        <v>627596.1054</v>
      </c>
      <c r="E13" s="21" t="s">
        <v>3</v>
      </c>
      <c r="F13" s="20">
        <f>F12*(1+Prisudvikling2019)</f>
        <v>6833.5679999999993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159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108</v>
      </c>
      <c r="F9" s="36"/>
      <c r="G9" s="1"/>
    </row>
    <row r="10" spans="1:7" x14ac:dyDescent="0.25">
      <c r="A10" s="1"/>
      <c r="B10" s="56" t="s">
        <v>151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142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143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160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2" width="45.570312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5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4813013.702592005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Tillæg'!D13,'Fane 10. Tillæg'!F13)</f>
        <v>634429.67339999997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71847.135503378464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-93827.93869542153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5425462.572799962</v>
      </c>
      <c r="D15" s="18" t="s">
        <v>3</v>
      </c>
      <c r="E15" s="17">
        <f>C15</f>
        <v>5425462.572799962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4" t="s">
        <v>148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147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3" t="s">
        <v>149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2109782.8249463993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83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84</v>
      </c>
      <c r="C23" s="17">
        <f>SUM(C21:C22)</f>
        <v>2109782.8249463993</v>
      </c>
      <c r="D23" s="18" t="s">
        <v>3</v>
      </c>
      <c r="E23" s="17">
        <f>C23</f>
        <v>2109782.8249463993</v>
      </c>
      <c r="F23" s="18" t="s">
        <v>3</v>
      </c>
      <c r="G23" s="1"/>
    </row>
    <row r="24" spans="1:7" ht="15" customHeight="1" x14ac:dyDescent="0.25">
      <c r="A24" s="1"/>
      <c r="B24" s="38" t="s">
        <v>85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8431.3746958182292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8431.3746958182292</v>
      </c>
      <c r="D28" s="18" t="s">
        <v>3</v>
      </c>
      <c r="E28" s="17">
        <f>C28</f>
        <v>8431.3746958182292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7543676.7724421797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855468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5425462.572799962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634183.95878749201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71566.947301466993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-93449.501841724297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5403580.018259705</v>
      </c>
      <c r="D14" s="18" t="s">
        <v>3</v>
      </c>
      <c r="E14" s="17">
        <f>C14</f>
        <v>5403580.018259705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4" t="s">
        <v>148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147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3" t="s">
        <v>149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2145438.1546879932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83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84</v>
      </c>
      <c r="C22" s="17">
        <f>SUM(C20:C21)</f>
        <v>2145438.1546879932</v>
      </c>
      <c r="D22" s="18" t="s">
        <v>3</v>
      </c>
      <c r="E22" s="17">
        <f>C22</f>
        <v>2145438.1546879932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7549018.1729476983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3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5403580.018259705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-9733.2657228005828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91156.010117873666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-93245.046965131231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5391757.7156896461</v>
      </c>
      <c r="D13" s="18" t="s">
        <v>3</v>
      </c>
      <c r="E13" s="17">
        <f>C13</f>
        <v>5391757.7156896461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4" t="s">
        <v>148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147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3" t="s">
        <v>149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2181696.0595022202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83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84</v>
      </c>
      <c r="C21" s="17">
        <f>SUM(C19:C20)</f>
        <v>2181696.0595022202</v>
      </c>
      <c r="D21" s="18" t="s">
        <v>3</v>
      </c>
      <c r="E21" s="17">
        <f>C21</f>
        <v>2181696.0595022202</v>
      </c>
      <c r="F21" s="18" t="s">
        <v>3</v>
      </c>
      <c r="G21" s="1"/>
    </row>
    <row r="22" spans="1:7" x14ac:dyDescent="0.25">
      <c r="A22" s="1"/>
      <c r="B22" s="38" t="s">
        <v>122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-10180.324062034048</v>
      </c>
      <c r="D23" s="18" t="s">
        <v>3</v>
      </c>
      <c r="E23" s="17">
        <f>C23</f>
        <v>-10180.324062034048</v>
      </c>
      <c r="F23" s="18" t="s">
        <v>3</v>
      </c>
      <c r="G23" s="1"/>
    </row>
    <row r="24" spans="1:7" x14ac:dyDescent="0.25">
      <c r="A24" s="1"/>
      <c r="B24" s="38" t="s">
        <v>119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120</v>
      </c>
      <c r="C25" s="11">
        <f>'Fane 6. Korrektion prisloft 16'!G22</f>
        <v>-49918.976961681677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118</v>
      </c>
      <c r="C26" s="11">
        <f>'Fane 8. Kontrol af ØR2017'!G22</f>
        <v>-148381.51225985173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121</v>
      </c>
      <c r="C27" s="55">
        <f>SUM(C25:C26)</f>
        <v>-198300.48922153341</v>
      </c>
      <c r="D27" s="36" t="s">
        <v>3</v>
      </c>
      <c r="E27" s="17">
        <f>C27</f>
        <v>-198300.48922153341</v>
      </c>
      <c r="F27" s="18" t="s">
        <v>3</v>
      </c>
      <c r="G27" s="1"/>
    </row>
    <row r="28" spans="1:7" x14ac:dyDescent="0.25">
      <c r="A28" s="1"/>
      <c r="B28" s="38" t="s">
        <v>82</v>
      </c>
      <c r="C28" s="39"/>
      <c r="D28" s="40"/>
      <c r="E28" s="20">
        <f>SUM(E13,E17,E21,E23,E27)</f>
        <v>7364972.9619082976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5703125" style="2" customWidth="1"/>
    <col min="2" max="2" width="49.5703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89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5391757.7156896461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91120.705395155004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-93208.933158441621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5389669.4879263593</v>
      </c>
      <c r="D12" s="18" t="s">
        <v>3</v>
      </c>
      <c r="E12" s="17">
        <f>C12</f>
        <v>5389669.4879263593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4" t="s">
        <v>148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147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3" t="s">
        <v>149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2218566.7229078072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83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84</v>
      </c>
      <c r="C20" s="17">
        <f>SUM(C18:C19)</f>
        <v>2218566.7229078072</v>
      </c>
      <c r="D20" s="18" t="s">
        <v>3</v>
      </c>
      <c r="E20" s="17">
        <f>C20</f>
        <v>2218566.7229078072</v>
      </c>
      <c r="F20" s="18" t="s">
        <v>3</v>
      </c>
      <c r="G20" s="1"/>
    </row>
    <row r="21" spans="1:7" x14ac:dyDescent="0.25">
      <c r="A21" s="1"/>
      <c r="B21" s="38" t="s">
        <v>122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-10352.371538682422</v>
      </c>
      <c r="D22" s="18" t="s">
        <v>3</v>
      </c>
      <c r="E22" s="17">
        <f>C22</f>
        <v>-10352.371538682422</v>
      </c>
      <c r="F22" s="18" t="s">
        <v>3</v>
      </c>
      <c r="G22" s="1"/>
    </row>
    <row r="23" spans="1:7" ht="15" customHeight="1" x14ac:dyDescent="0.25">
      <c r="A23" s="1"/>
      <c r="B23" s="38" t="s">
        <v>119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120</v>
      </c>
      <c r="C24" s="11">
        <f>'Fane 2.3. Økonomisk ramme 2021'!C25*(1+Prisudvikling2019)</f>
        <v>-50762.607672334096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118</v>
      </c>
      <c r="C25" s="11">
        <f>'Fane 2.3. Økonomisk ramme 2021'!C26*(1+Prisudvikling2019)</f>
        <v>-150889.15981704323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55">
        <f>SUM(C24:C25)</f>
        <v>-201651.76748937732</v>
      </c>
      <c r="D26" s="36" t="s">
        <v>3</v>
      </c>
      <c r="E26" s="17">
        <f>C26</f>
        <v>-201651.76748937732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7396232.0718061058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90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6483076.804592005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1670063.102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4813013.702592005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2504802.6986934082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2413680.0502403281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4918482.7489337362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2504802.6986934082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2404424.0397536615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4909226.7384470701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-9256.0104866665788</v>
      </c>
      <c r="H22" s="22" t="s">
        <v>3</v>
      </c>
      <c r="I22" s="1"/>
    </row>
    <row r="23" spans="1:9" ht="15" customHeight="1" x14ac:dyDescent="0.25">
      <c r="A23" s="1"/>
      <c r="B23" s="48" t="s">
        <v>137</v>
      </c>
      <c r="C23" s="49"/>
      <c r="D23" s="49"/>
      <c r="E23" s="49"/>
      <c r="F23" s="50"/>
      <c r="G23" s="20">
        <f>SUM(G21:G22)</f>
        <v>-9256.0104866665788</v>
      </c>
      <c r="H23" s="21" t="s">
        <v>3</v>
      </c>
      <c r="I23" s="1"/>
    </row>
    <row r="24" spans="1:9" ht="15" customHeight="1" x14ac:dyDescent="0.25">
      <c r="A24" s="1"/>
      <c r="B24" s="48" t="s">
        <v>138</v>
      </c>
      <c r="C24" s="49"/>
      <c r="D24" s="49"/>
      <c r="E24" s="49"/>
      <c r="F24" s="50"/>
      <c r="G24" s="20">
        <f>G23*(1+Prisudvikling2019)^3</f>
        <v>-9733.2657228005828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109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150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131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106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152</v>
      </c>
      <c r="C10" s="46"/>
      <c r="D10" s="47"/>
      <c r="E10" s="11">
        <v>1522697</v>
      </c>
      <c r="F10" s="22" t="s">
        <v>3</v>
      </c>
      <c r="G10" s="1"/>
      <c r="H10" s="1"/>
    </row>
    <row r="11" spans="1:8" x14ac:dyDescent="0.25">
      <c r="A11" s="1"/>
      <c r="B11" s="45" t="s">
        <v>153</v>
      </c>
      <c r="C11" s="46"/>
      <c r="D11" s="47"/>
      <c r="E11" s="11">
        <v>120986</v>
      </c>
      <c r="F11" s="22" t="s">
        <v>3</v>
      </c>
      <c r="G11" s="1"/>
      <c r="H11" s="1"/>
    </row>
    <row r="12" spans="1:8" x14ac:dyDescent="0.25">
      <c r="A12" s="1"/>
      <c r="B12" s="45" t="s">
        <v>154</v>
      </c>
      <c r="C12" s="46"/>
      <c r="D12" s="47"/>
      <c r="E12" s="11">
        <v>3590</v>
      </c>
      <c r="F12" s="22" t="s">
        <v>3</v>
      </c>
      <c r="G12" s="1"/>
      <c r="H12" s="1"/>
    </row>
    <row r="13" spans="1:8" x14ac:dyDescent="0.25">
      <c r="A13" s="1"/>
      <c r="B13" s="45" t="s">
        <v>155</v>
      </c>
      <c r="C13" s="46"/>
      <c r="D13" s="47"/>
      <c r="E13" s="11">
        <v>392967</v>
      </c>
      <c r="F13" s="22" t="s">
        <v>3</v>
      </c>
      <c r="G13" s="1"/>
      <c r="H13" s="1"/>
    </row>
    <row r="14" spans="1:8" x14ac:dyDescent="0.25">
      <c r="A14" s="1"/>
      <c r="B14" s="45" t="s">
        <v>156</v>
      </c>
      <c r="C14" s="46"/>
      <c r="D14" s="47"/>
      <c r="E14" s="11">
        <v>0</v>
      </c>
      <c r="F14" s="22" t="s">
        <v>3</v>
      </c>
      <c r="G14" s="1"/>
      <c r="H14" s="1"/>
    </row>
    <row r="15" spans="1:8" x14ac:dyDescent="0.25">
      <c r="A15" s="1"/>
      <c r="B15" s="38" t="s">
        <v>134</v>
      </c>
      <c r="C15" s="39"/>
      <c r="D15" s="40"/>
      <c r="E15" s="20">
        <f>SUM(E10:E14)</f>
        <v>2040240</v>
      </c>
      <c r="F15" s="21" t="s">
        <v>3</v>
      </c>
      <c r="G15" s="1"/>
      <c r="H15" s="1"/>
    </row>
    <row r="16" spans="1:8" x14ac:dyDescent="0.25">
      <c r="A16" s="1"/>
      <c r="B16" s="38" t="s">
        <v>135</v>
      </c>
      <c r="C16" s="39"/>
      <c r="D16" s="40"/>
      <c r="E16" s="20">
        <f>E15*(1+Prisudvikling2019)^2</f>
        <v>2109782.8249463993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122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5" t="s">
        <v>33</v>
      </c>
      <c r="C9" s="96"/>
      <c r="D9" s="97"/>
      <c r="E9" s="11">
        <v>-37426.066666666651</v>
      </c>
      <c r="F9" s="22" t="s">
        <v>3</v>
      </c>
      <c r="G9" s="19"/>
      <c r="H9" s="27"/>
      <c r="I9" s="1"/>
    </row>
    <row r="10" spans="1:9" x14ac:dyDescent="0.25">
      <c r="A10" s="1"/>
      <c r="B10" s="89" t="s">
        <v>113</v>
      </c>
      <c r="C10" s="90"/>
      <c r="D10" s="91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9" t="s">
        <v>123</v>
      </c>
      <c r="C11" s="90"/>
      <c r="D11" s="91"/>
      <c r="E11" s="11">
        <f>E9/E10</f>
        <v>-9356.5166666666628</v>
      </c>
      <c r="F11" s="22" t="s">
        <v>3</v>
      </c>
      <c r="G11" s="14"/>
      <c r="H11" s="28"/>
      <c r="I11" s="1"/>
    </row>
    <row r="12" spans="1:9" x14ac:dyDescent="0.25">
      <c r="A12" s="1"/>
      <c r="B12" s="92" t="s">
        <v>129</v>
      </c>
      <c r="C12" s="93"/>
      <c r="D12" s="93"/>
      <c r="E12" s="93"/>
      <c r="F12" s="94"/>
      <c r="G12" s="20">
        <f>E11</f>
        <v>-9356.5166666666628</v>
      </c>
      <c r="H12" s="21" t="s">
        <v>3</v>
      </c>
      <c r="I12" s="1"/>
    </row>
    <row r="13" spans="1:9" x14ac:dyDescent="0.25">
      <c r="A13" s="1"/>
      <c r="B13" s="92" t="s">
        <v>125</v>
      </c>
      <c r="C13" s="93"/>
      <c r="D13" s="93"/>
      <c r="E13" s="93"/>
      <c r="F13" s="94"/>
      <c r="G13" s="20">
        <f>G12*(1+Prisudvikling2018)*(1+Prisudvikling2019)^4</f>
        <v>-10180.324062034048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120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5" t="s">
        <v>120</v>
      </c>
      <c r="C18" s="96"/>
      <c r="D18" s="97"/>
      <c r="E18" s="11">
        <v>-183517.82795079425</v>
      </c>
      <c r="F18" s="22" t="s">
        <v>3</v>
      </c>
      <c r="G18" s="14"/>
      <c r="H18" s="28"/>
      <c r="I18" s="1"/>
    </row>
    <row r="19" spans="1:9" x14ac:dyDescent="0.25">
      <c r="A19" s="1"/>
      <c r="B19" s="89" t="s">
        <v>113</v>
      </c>
      <c r="C19" s="90"/>
      <c r="D19" s="91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9" t="s">
        <v>124</v>
      </c>
      <c r="C20" s="90"/>
      <c r="D20" s="91"/>
      <c r="E20" s="11">
        <f>E18/E19</f>
        <v>-45879.456987698562</v>
      </c>
      <c r="F20" s="22" t="s">
        <v>3</v>
      </c>
      <c r="G20" s="14"/>
      <c r="H20" s="28"/>
      <c r="I20" s="1"/>
    </row>
    <row r="21" spans="1:9" x14ac:dyDescent="0.25">
      <c r="A21" s="1"/>
      <c r="B21" s="92" t="s">
        <v>129</v>
      </c>
      <c r="C21" s="93"/>
      <c r="D21" s="93"/>
      <c r="E21" s="93"/>
      <c r="F21" s="94"/>
      <c r="G21" s="20">
        <f>E20</f>
        <v>-45879.456987698562</v>
      </c>
      <c r="H21" s="21" t="s">
        <v>3</v>
      </c>
      <c r="I21" s="1"/>
    </row>
    <row r="22" spans="1:9" x14ac:dyDescent="0.25">
      <c r="A22" s="1"/>
      <c r="B22" s="92" t="s">
        <v>125</v>
      </c>
      <c r="C22" s="93"/>
      <c r="D22" s="93"/>
      <c r="E22" s="93"/>
      <c r="F22" s="94"/>
      <c r="G22" s="20">
        <f>G21*(1+Prisudvikling2018)*(1+Prisudvikling2019)^4</f>
        <v>-49918.976961681677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2018-08-27T13:10:18Z</dcterms:modified>
</cp:coreProperties>
</file>