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30" i="15" l="1"/>
  <c r="C29" i="15"/>
  <c r="E29" i="15" s="1"/>
  <c r="C35" i="2"/>
  <c r="E36" i="2"/>
  <c r="E35" i="2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C9" i="15" l="1"/>
  <c r="C12" i="15" l="1"/>
  <c r="C13" i="15" s="1"/>
  <c r="C14" i="15" l="1"/>
  <c r="E14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<sst xmlns="http://schemas.openxmlformats.org/spreadsheetml/2006/main" count="378" uniqueCount="162">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</sst>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103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32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31</v>
      </c>
      <c r="D14" s="67" t="s">
        <v>96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94</v>
      </c>
      <c r="D15" s="67" t="s">
        <v>97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95</v>
      </c>
      <c r="D16" s="67" t="s">
        <v>132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6" t="s">
        <v>98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8</v>
      </c>
      <c r="D18" s="76" t="s">
        <v>100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9</v>
      </c>
      <c r="D19" s="76" t="s">
        <v>99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10</v>
      </c>
      <c r="D20" s="79" t="s">
        <v>129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</v>
      </c>
      <c r="D21" s="71" t="s">
        <v>101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71" t="s">
        <v>130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1" t="s">
        <v>104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25</v>
      </c>
      <c r="D24" s="64" t="s">
        <v>28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29</v>
      </c>
      <c r="D25" s="61" t="s">
        <v>102</v>
      </c>
      <c r="E25" s="62"/>
      <c r="F25" s="62"/>
      <c r="G25" s="63"/>
      <c r="H25" s="1"/>
      <c r="I25" s="1"/>
    </row>
    <row r="26" spans="1:9" x14ac:dyDescent="0.25">
      <c r="A26" s="1"/>
      <c r="B26" s="1"/>
      <c r="C26" s="6" t="s">
        <v>30</v>
      </c>
      <c r="D26" s="61" t="s">
        <v>65</v>
      </c>
      <c r="E26" s="62"/>
      <c r="F26" s="62"/>
      <c r="G26" s="63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262875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262875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112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105</v>
      </c>
      <c r="C9" s="92"/>
      <c r="D9" s="93"/>
      <c r="E9" s="11">
        <v>5080077.2075471291</v>
      </c>
      <c r="F9" s="22" t="s">
        <v>3</v>
      </c>
      <c r="G9" s="19"/>
      <c r="H9" s="27"/>
      <c r="I9" s="1"/>
    </row>
    <row r="10" spans="1:9" x14ac:dyDescent="0.25">
      <c r="A10" s="1"/>
      <c r="B10" s="91" t="s">
        <v>106</v>
      </c>
      <c r="C10" s="92"/>
      <c r="D10" s="93"/>
      <c r="E10" s="11">
        <v>5178532</v>
      </c>
      <c r="F10" s="22" t="s">
        <v>3</v>
      </c>
      <c r="G10" s="14"/>
      <c r="H10" s="28"/>
      <c r="I10" s="1"/>
    </row>
    <row r="11" spans="1:9" x14ac:dyDescent="0.25">
      <c r="A11" s="1"/>
      <c r="B11" s="91" t="s">
        <v>113</v>
      </c>
      <c r="C11" s="92"/>
      <c r="D11" s="93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-98454.792452870868</v>
      </c>
      <c r="F12" s="25" t="s">
        <v>3</v>
      </c>
      <c r="G12" s="17">
        <f>E12</f>
        <v>-98454.792452870868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117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85" t="s">
        <v>114</v>
      </c>
      <c r="C18" s="86"/>
      <c r="D18" s="87"/>
      <c r="E18" s="11">
        <f>IF(E12&lt;0,E12,0)</f>
        <v>-98454.792452870868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116</v>
      </c>
      <c r="C20" s="86"/>
      <c r="D20" s="87"/>
      <c r="E20" s="11">
        <f>E18/E19</f>
        <v>-24613.698113217717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118</v>
      </c>
      <c r="C21" s="89"/>
      <c r="D21" s="89"/>
      <c r="E21" s="89"/>
      <c r="F21" s="90"/>
      <c r="G21" s="20">
        <f>E20</f>
        <v>-24613.698113217717</v>
      </c>
      <c r="H21" s="21" t="s">
        <v>3</v>
      </c>
      <c r="I21" s="1"/>
    </row>
    <row r="22" spans="1:9" x14ac:dyDescent="0.25">
      <c r="A22" s="1"/>
      <c r="B22" s="88" t="s">
        <v>119</v>
      </c>
      <c r="C22" s="89"/>
      <c r="D22" s="89"/>
      <c r="E22" s="89"/>
      <c r="F22" s="90"/>
      <c r="G22" s="20">
        <f>G21*(1+Prisudvikling2019)^4</f>
        <v>-26320.240845873192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4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142</v>
      </c>
      <c r="C8" s="89"/>
      <c r="D8" s="89"/>
      <c r="E8" s="89"/>
      <c r="F8" s="89"/>
      <c r="G8" s="89"/>
      <c r="H8" s="90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97" t="s">
        <v>148</v>
      </c>
      <c r="C10" s="98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8" t="s">
        <v>143</v>
      </c>
      <c r="C11" s="89"/>
      <c r="D11" s="90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156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157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59</v>
      </c>
      <c r="C9" s="7">
        <f>'Fane 3. Omkostninger i ØR2018'!G13</f>
        <v>3909730.057766777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49653.571733638069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-67309.521701507067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3892074.1077989079</v>
      </c>
      <c r="D15" s="18" t="s">
        <v>3</v>
      </c>
      <c r="E15" s="17">
        <f>C15</f>
        <v>3892074.1077989079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1150150.3447807897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1150150.3447807897</v>
      </c>
      <c r="D23" s="18" t="s">
        <v>3</v>
      </c>
      <c r="E23" s="17">
        <f>C23</f>
        <v>1150150.3447807897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5697.4142069371055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5697.4142069371055</v>
      </c>
      <c r="D28" s="18" t="s">
        <v>3</v>
      </c>
      <c r="E28" s="17">
        <f>C28</f>
        <v>5697.4142069371055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ht="15" customHeight="1" x14ac:dyDescent="0.25">
      <c r="A31" s="1"/>
      <c r="B31" s="38" t="s">
        <v>158</v>
      </c>
      <c r="C31" s="39"/>
      <c r="D31" s="39"/>
      <c r="E31" s="39"/>
      <c r="F31" s="40"/>
      <c r="G31" s="1"/>
    </row>
    <row r="32" spans="1:7" x14ac:dyDescent="0.25">
      <c r="A32" s="1"/>
      <c r="B32" s="41" t="s">
        <v>159</v>
      </c>
      <c r="C32" s="7">
        <v>72127.350000000006</v>
      </c>
      <c r="D32" s="8" t="s">
        <v>3</v>
      </c>
      <c r="E32" s="9"/>
      <c r="F32" s="10"/>
      <c r="G32" s="1"/>
    </row>
    <row r="33" spans="1:7" ht="26.25" x14ac:dyDescent="0.25">
      <c r="A33" s="1"/>
      <c r="B33" s="41" t="s">
        <v>160</v>
      </c>
      <c r="C33" s="7">
        <v>-11689.221619627249</v>
      </c>
      <c r="D33" s="8" t="s">
        <v>3</v>
      </c>
      <c r="E33" s="33"/>
      <c r="F33" s="13"/>
      <c r="G33" s="1"/>
    </row>
    <row r="34" spans="1:7" ht="26.25" x14ac:dyDescent="0.25">
      <c r="A34" s="1"/>
      <c r="B34" s="42" t="s">
        <v>161</v>
      </c>
      <c r="C34" s="7">
        <v>-70265.75</v>
      </c>
      <c r="D34" s="8" t="s">
        <v>3</v>
      </c>
      <c r="E34" s="32"/>
      <c r="F34" s="13"/>
      <c r="G34" s="1"/>
    </row>
    <row r="35" spans="1:7" x14ac:dyDescent="0.25">
      <c r="A35" s="1"/>
      <c r="B35" s="29" t="s">
        <v>64</v>
      </c>
      <c r="C35" s="17">
        <f>SUM(C32:C34)</f>
        <v>-9827.6216196272435</v>
      </c>
      <c r="D35" s="18" t="s">
        <v>3</v>
      </c>
      <c r="E35" s="17">
        <f>C35</f>
        <v>-9827.6216196272435</v>
      </c>
      <c r="F35" s="18" t="s">
        <v>3</v>
      </c>
      <c r="G35" s="1"/>
    </row>
    <row r="36" spans="1:7" x14ac:dyDescent="0.25">
      <c r="A36" s="1"/>
      <c r="B36" s="38" t="s">
        <v>35</v>
      </c>
      <c r="C36" s="39"/>
      <c r="D36" s="40"/>
      <c r="E36" s="20">
        <f>SUM(E15,E19,E23,E28,E30,E35)</f>
        <v>5038094.2451670077</v>
      </c>
      <c r="F36" s="2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3892074.1077989079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49429.341169046129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-67005.558632455228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3874497.8903354988</v>
      </c>
      <c r="D14" s="18" t="s">
        <v>3</v>
      </c>
      <c r="E14" s="17">
        <f>C14</f>
        <v>3874497.8903354988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1169587.8856075848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1169587.8856075848</v>
      </c>
      <c r="D22" s="18" t="s">
        <v>3</v>
      </c>
      <c r="E22" s="17">
        <f>C22</f>
        <v>1169587.8856075848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ht="15" customHeight="1" x14ac:dyDescent="0.25">
      <c r="A25" s="1"/>
      <c r="B25" s="38" t="s">
        <v>158</v>
      </c>
      <c r="C25" s="39"/>
      <c r="D25" s="39"/>
      <c r="E25" s="39"/>
      <c r="F25" s="40"/>
      <c r="G25" s="1"/>
    </row>
    <row r="26" spans="1:7" x14ac:dyDescent="0.25">
      <c r="A26" s="1"/>
      <c r="B26" s="41" t="s">
        <v>159</v>
      </c>
      <c r="C26" s="7">
        <v>72127.350000000006</v>
      </c>
      <c r="D26" s="8" t="s">
        <v>3</v>
      </c>
      <c r="E26" s="9"/>
      <c r="F26" s="10"/>
      <c r="G26" s="1"/>
    </row>
    <row r="27" spans="1:7" ht="26.25" x14ac:dyDescent="0.25">
      <c r="A27" s="1"/>
      <c r="B27" s="41" t="s">
        <v>160</v>
      </c>
      <c r="C27" s="7">
        <v>-11689.221619627249</v>
      </c>
      <c r="D27" s="8" t="s">
        <v>3</v>
      </c>
      <c r="E27" s="33"/>
      <c r="F27" s="13"/>
      <c r="G27" s="1"/>
    </row>
    <row r="28" spans="1:7" ht="26.25" x14ac:dyDescent="0.25">
      <c r="A28" s="1"/>
      <c r="B28" s="42" t="s">
        <v>161</v>
      </c>
      <c r="C28" s="7">
        <v>-70265.75</v>
      </c>
      <c r="D28" s="8" t="s">
        <v>3</v>
      </c>
      <c r="E28" s="32"/>
      <c r="F28" s="13"/>
      <c r="G28" s="1"/>
    </row>
    <row r="29" spans="1:7" x14ac:dyDescent="0.25">
      <c r="A29" s="1"/>
      <c r="B29" s="29" t="s">
        <v>64</v>
      </c>
      <c r="C29" s="17">
        <f>SUM(C26:C28)</f>
        <v>-9827.6216196272435</v>
      </c>
      <c r="D29" s="18" t="s">
        <v>3</v>
      </c>
      <c r="E29" s="17">
        <f>C29</f>
        <v>-9827.6216196272435</v>
      </c>
      <c r="F29" s="18" t="s">
        <v>3</v>
      </c>
      <c r="G29" s="1"/>
    </row>
    <row r="30" spans="1:7" x14ac:dyDescent="0.25">
      <c r="A30" s="1"/>
      <c r="B30" s="38" t="s">
        <v>68</v>
      </c>
      <c r="C30" s="39"/>
      <c r="D30" s="40"/>
      <c r="E30" s="20">
        <f>SUM(E14,E18,E22,E24,E29)</f>
        <v>5034258.1543234568</v>
      </c>
      <c r="F30" s="2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3874497.8903354988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321594.47864266427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70913.961035730958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-72539.107610236213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4194467.2224036586</v>
      </c>
      <c r="D13" s="18" t="s">
        <v>3</v>
      </c>
      <c r="E13" s="17">
        <f>C13</f>
        <v>4194467.2224036586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1189353.920874353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1189353.920874353</v>
      </c>
      <c r="D21" s="18" t="s">
        <v>3</v>
      </c>
      <c r="E21" s="17">
        <f>C21</f>
        <v>1189353.920874353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105330.05046797307</v>
      </c>
      <c r="D23" s="18" t="s">
        <v>3</v>
      </c>
      <c r="E23" s="17">
        <f>C23</f>
        <v>105330.05046797307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78631.47960802092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-26320.240845873192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52311.238762147725</v>
      </c>
      <c r="D27" s="36" t="s">
        <v>3</v>
      </c>
      <c r="E27" s="17">
        <f>C27</f>
        <v>52311.238762147725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5541462.4325081324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4194467.2224036586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70886.496058621822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-72511.013213858765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4192842.7052484211</v>
      </c>
      <c r="D12" s="18" t="s">
        <v>3</v>
      </c>
      <c r="E12" s="17">
        <f>C12</f>
        <v>4192842.7052484211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1209454.0021371294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1209454.0021371294</v>
      </c>
      <c r="D20" s="18" t="s">
        <v>3</v>
      </c>
      <c r="E20" s="17">
        <f>C20</f>
        <v>1209454.0021371294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107110.12832088181</v>
      </c>
      <c r="D22" s="18" t="s">
        <v>3</v>
      </c>
      <c r="E22" s="17">
        <f>C22</f>
        <v>107110.12832088181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79960.351613396473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-26765.052916168446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53195.298697228027</v>
      </c>
      <c r="D26" s="36" t="s">
        <v>3</v>
      </c>
      <c r="E26" s="17">
        <f>C26</f>
        <v>53195.298697228027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5562602.13440366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5004078.2792374492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1094348.2214706722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3909730.057766777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1989490.9410908998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2005921.7970196353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3995412.7381105348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1989490.9410908998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2311747.4008349683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4301238.3419258678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305825.60381533299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305825.60381533299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321594.47864266427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1105516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2238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4485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1112239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1150150.3447807897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124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33</v>
      </c>
      <c r="C9" s="92"/>
      <c r="D9" s="93"/>
      <c r="E9" s="11">
        <v>387226.32666666666</v>
      </c>
      <c r="F9" s="22" t="s">
        <v>3</v>
      </c>
      <c r="G9" s="19"/>
      <c r="H9" s="27"/>
      <c r="I9" s="1"/>
    </row>
    <row r="10" spans="1:9" x14ac:dyDescent="0.25">
      <c r="A10" s="1"/>
      <c r="B10" s="85" t="s">
        <v>115</v>
      </c>
      <c r="C10" s="86"/>
      <c r="D10" s="8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5" t="s">
        <v>125</v>
      </c>
      <c r="C11" s="86"/>
      <c r="D11" s="87"/>
      <c r="E11" s="11">
        <f>E9/E10</f>
        <v>96806.581666666665</v>
      </c>
      <c r="F11" s="22" t="s">
        <v>3</v>
      </c>
      <c r="G11" s="14"/>
      <c r="H11" s="28"/>
      <c r="I11" s="1"/>
    </row>
    <row r="12" spans="1:9" x14ac:dyDescent="0.25">
      <c r="A12" s="1"/>
      <c r="B12" s="88" t="s">
        <v>131</v>
      </c>
      <c r="C12" s="89"/>
      <c r="D12" s="89"/>
      <c r="E12" s="89"/>
      <c r="F12" s="90"/>
      <c r="G12" s="20">
        <f>E11</f>
        <v>96806.581666666665</v>
      </c>
      <c r="H12" s="21" t="s">
        <v>3</v>
      </c>
      <c r="I12" s="1"/>
    </row>
    <row r="13" spans="1:9" x14ac:dyDescent="0.25">
      <c r="A13" s="1"/>
      <c r="B13" s="88" t="s">
        <v>127</v>
      </c>
      <c r="C13" s="89"/>
      <c r="D13" s="89"/>
      <c r="E13" s="89"/>
      <c r="F13" s="90"/>
      <c r="G13" s="20">
        <f>G12*(1+Prisudvikling2018)*(1+Prisudvikling2019)^4</f>
        <v>105330.05046797307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122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91" t="s">
        <v>122</v>
      </c>
      <c r="C18" s="92"/>
      <c r="D18" s="93"/>
      <c r="E18" s="11">
        <v>289074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126</v>
      </c>
      <c r="C20" s="86"/>
      <c r="D20" s="87"/>
      <c r="E20" s="11">
        <f>E18/E19</f>
        <v>72268.5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131</v>
      </c>
      <c r="C21" s="89"/>
      <c r="D21" s="89"/>
      <c r="E21" s="89"/>
      <c r="F21" s="90"/>
      <c r="G21" s="20">
        <f>E20</f>
        <v>72268.5</v>
      </c>
      <c r="H21" s="21" t="s">
        <v>3</v>
      </c>
      <c r="I21" s="1"/>
    </row>
    <row r="22" spans="1:9" x14ac:dyDescent="0.25">
      <c r="A22" s="1"/>
      <c r="B22" s="88" t="s">
        <v>127</v>
      </c>
      <c r="C22" s="89"/>
      <c r="D22" s="89"/>
      <c r="E22" s="89"/>
      <c r="F22" s="90"/>
      <c r="G22" s="20">
        <f>G21*(1+Prisudvikling2018)*(1+Prisudvikling2019)^4</f>
        <v>78631.47960802092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2018-08-30T12:09:26Z</dcterms:modified>
</cp:coreProperties>
</file>