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30" i="15" l="1"/>
  <c r="C29" i="15"/>
  <c r="E29" i="15" s="1"/>
  <c r="E36" i="2"/>
  <c r="C35" i="2"/>
  <c r="E35" i="2" s="1"/>
  <c r="E17" i="19" l="1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8" i="19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C9" i="15" l="1"/>
  <c r="C12" i="15" l="1"/>
  <c r="C13" i="15" s="1"/>
  <c r="C14" i="15" l="1"/>
  <c r="E14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<sst xmlns="http://schemas.openxmlformats.org/spreadsheetml/2006/main" count="386" uniqueCount="166">
  <si>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</si>
  <si>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</si>
  <si>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</si>
  <si>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</si>
  <si>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</si>
  <si>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</si>
  <si>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</si>
  <si>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</si>
  <si>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</si>
  <si>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</si>
  <si>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</si>
  <si>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</si>
  <si>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</si>
  <si>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</si>
  <si>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</si>
  <si>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</si>
  <si>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</si>
  <si>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</si>
  <si>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</si>
  <si>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</si>
  <si>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</si>
  <si>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</si>
  <si>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</si>
  <si>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</si>
  <si>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</si>
  <si>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</si>
  <si>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</si>
  <si>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</si>
  <si>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</si>
  <si>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</si>
  <si>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</si>
  <si>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</si>
  <si>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</si>
  <si>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</si>
  <si>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</si>
  <si>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</si>
  <si>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</si>
  <si>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</si>
  <si>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</si>
  <si>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</si>
  <si>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</si>
  <si>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</si>
  <si>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</si>
  <si>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</si>
  <si>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</si>
  <si>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</si>
  <si>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</si>
  <si>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</si>
  <si>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</si>
  <si>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</si>
  <si>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</si>
  <si>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</si>
  <si>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</si>
  <si>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</si>
  <si>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</si>
  <si>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</si>
  <si>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</si>
  <si>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</si>
  <si>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</si>
  <si>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</si>
  <si>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</si>
  <si>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</si>
  <si>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</si>
  <si>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</si>
  <si>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</si>
  <si>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</si>
  <si>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</si>
  <si>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</si>
  <si>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</si>
  <si>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</si>
  <si>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</si>
  <si>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</si>
  <si>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</si>
  <si>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</si>
  <si>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</si>
  <si>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</si>
  <si>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</si>
  <si>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</si>
  <si>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</si>
  <si>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</si>
  <si>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</si>
  <si>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</si>
  <si>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</si>
  <si>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</si>
  <si>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</si>
  <si>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</si>
  <si>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</si>
  <si>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</si>
  <si>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</si>
  <si>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</si>
  <si>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</si>
  <si>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</si>
  <si>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</si>
  <si>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</si>
  <si>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</si>
  <si>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</si>
  <si>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</si>
  <si>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</si>
  <si>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</si>
  <si>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</si>
  <si>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</si>
  <si>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</si>
  <si>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</si>
  <si>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</si>
  <si>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</si>
  <si>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</si>
  <si>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</si>
  <si>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</si>
  <si>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</si>
  <si>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</si>
  <si>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</si>
  <si>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</si>
  <si>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</si>
  <si>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</si>
  <si>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</si>
  <si>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</si>
  <si>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</si>
  <si>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</si>
  <si>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</si>
  <si>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</si>
  <si>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</si>
  <si>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</si>
  <si>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</si>
  <si>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</si>
  <si>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</si>
  <si>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</si>
  <si>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</si>
  <si>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</si>
  <si>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</si>
  <si>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</si>
  <si>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</si>
  <si>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</si>
  <si>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</si>
  <si>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</si>
  <si>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</si>
  <si>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</si>
  <si>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</si>
  <si>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</si>
  <si>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</si>
  <si>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</si>
  <si>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</si>
  <si>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</si>
  <si>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</si>
  <si>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</si>
  <si>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</si>
  <si>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</si>
  <si>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</si>
  <si>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</si>
  <si>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</si>
  <si>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</si>
  <si>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</si>
  <si>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</si>
  <si>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Afgift for ledingsført vand</t>
  </si>
  <si>
    <t>Akkumuleret restskat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</si>
  <si>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</si>
  <si>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</si>
  <si>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</si>
  <si>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</si>
  <si>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Vandsamarbejde §48</t>
  </si>
  <si>
    <t>Samlet korrektioner for overholdelse af indtægtsrammer</t>
  </si>
  <si>
    <t>Fane 11: Bortfald eller nedsættelse af omkostninger til mål, medfinansiering eller udvidelse</t>
  </si>
  <si>
    <t>Fane 12: Nøgletal</t>
  </si>
  <si>
    <t>Korrektion af prislofterne for 2011-2015</t>
  </si>
  <si>
    <t>Korrektion af budgetterede omkostninger i prisloft 2011-2015</t>
  </si>
  <si>
    <t>Korrektion af prisudvikling, generelt og individuelt effektiviseringskrav i prisloft 2015</t>
  </si>
  <si>
    <t>Korrektion for overholdelse af indtægtsrammen i prisloft 2011-2015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</si>
</sst>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-314421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-314421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3316490.1139709176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3509226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-192735.88602908235</v>
      </c>
      <c r="F12" s="25" t="s">
        <v>3</v>
      </c>
      <c r="G12" s="17">
        <f>E12</f>
        <v>-192735.88602908235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-192735.88602908235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-48183.971507270588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-48183.971507270588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-51524.713155599093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9" style="2" customWidth="1"/>
    <col min="3" max="3" width="10" style="2" customWidth="1"/>
    <col min="4" max="4" width="15.140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151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161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x14ac:dyDescent="0.25">
      <c r="A9" s="1"/>
      <c r="B9" s="41" t="s">
        <v>59</v>
      </c>
      <c r="C9" s="7">
        <f>'Fane 3. Omkostninger i ØR2018'!G13</f>
        <v>2032859.1264587881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25817.310906026607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-34997.499435201848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2023678.9379296128</v>
      </c>
      <c r="D15" s="18" t="s">
        <v>3</v>
      </c>
      <c r="E15" s="17">
        <f>C15</f>
        <v>2023678.9379296128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149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omk.'!E18</f>
        <v>1479845.7916458696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1479845.7916458696</v>
      </c>
      <c r="D23" s="18" t="s">
        <v>3</v>
      </c>
      <c r="E23" s="17">
        <f>C23</f>
        <v>1479845.7916458696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8508.8848599492158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8508.8848599492158</v>
      </c>
      <c r="D28" s="18" t="s">
        <v>3</v>
      </c>
      <c r="E28" s="17">
        <f>C28</f>
        <v>8508.8848599492158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ht="15" customHeight="1" x14ac:dyDescent="0.25">
      <c r="A31" s="1"/>
      <c r="B31" s="38" t="s">
        <v>162</v>
      </c>
      <c r="C31" s="39"/>
      <c r="D31" s="39"/>
      <c r="E31" s="39"/>
      <c r="F31" s="40"/>
      <c r="G31" s="1"/>
    </row>
    <row r="32" spans="1:7" x14ac:dyDescent="0.25">
      <c r="A32" s="1"/>
      <c r="B32" s="41" t="s">
        <v>163</v>
      </c>
      <c r="C32" s="7">
        <v>279201.63166666665</v>
      </c>
      <c r="D32" s="8" t="s">
        <v>3</v>
      </c>
      <c r="E32" s="9"/>
      <c r="F32" s="10"/>
      <c r="G32" s="1"/>
    </row>
    <row r="33" spans="1:7" ht="26.25" x14ac:dyDescent="0.25">
      <c r="A33" s="1"/>
      <c r="B33" s="41" t="s">
        <v>164</v>
      </c>
      <c r="C33" s="7">
        <v>-3586</v>
      </c>
      <c r="D33" s="8" t="s">
        <v>3</v>
      </c>
      <c r="E33" s="33"/>
      <c r="F33" s="13"/>
      <c r="G33" s="1"/>
    </row>
    <row r="34" spans="1:7" ht="26.25" x14ac:dyDescent="0.25">
      <c r="A34" s="1"/>
      <c r="B34" s="42" t="s">
        <v>165</v>
      </c>
      <c r="C34" s="7">
        <v>-685363.75</v>
      </c>
      <c r="D34" s="8" t="s">
        <v>3</v>
      </c>
      <c r="E34" s="32"/>
      <c r="F34" s="13"/>
      <c r="G34" s="1"/>
    </row>
    <row r="35" spans="1:7" x14ac:dyDescent="0.25">
      <c r="A35" s="1"/>
      <c r="B35" s="29" t="s">
        <v>64</v>
      </c>
      <c r="C35" s="17">
        <f>SUM(C32:C34)</f>
        <v>-409748.11833333335</v>
      </c>
      <c r="D35" s="18" t="s">
        <v>3</v>
      </c>
      <c r="E35" s="17">
        <f>C35</f>
        <v>-409748.11833333335</v>
      </c>
      <c r="F35" s="18" t="s">
        <v>3</v>
      </c>
      <c r="G35" s="1"/>
    </row>
    <row r="36" spans="1:7" x14ac:dyDescent="0.25">
      <c r="A36" s="1"/>
      <c r="B36" s="38" t="s">
        <v>35</v>
      </c>
      <c r="C36" s="39"/>
      <c r="D36" s="40"/>
      <c r="E36" s="20">
        <f>SUM(E15,E19,E23,E28,E30,E35)</f>
        <v>3102285.4961020984</v>
      </c>
      <c r="F36" s="21" t="s">
        <v>3</v>
      </c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2023678.9379296128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25700.722511706081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-34839.454227502429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2014540.2062138165</v>
      </c>
      <c r="D14" s="18" t="s">
        <v>3</v>
      </c>
      <c r="E14" s="17">
        <f>C14</f>
        <v>2014540.2062138165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149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omk.'!E18*(1+Prisudvikling2019)</f>
        <v>1504855.1855246846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1504855.1855246846</v>
      </c>
      <c r="D22" s="18" t="s">
        <v>3</v>
      </c>
      <c r="E22" s="17">
        <f>C22</f>
        <v>1504855.1855246846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ht="15" customHeight="1" x14ac:dyDescent="0.25">
      <c r="A25" s="1"/>
      <c r="B25" s="38" t="s">
        <v>162</v>
      </c>
      <c r="C25" s="39"/>
      <c r="D25" s="39"/>
      <c r="E25" s="39"/>
      <c r="F25" s="40"/>
      <c r="G25" s="1"/>
    </row>
    <row r="26" spans="1:7" x14ac:dyDescent="0.25">
      <c r="A26" s="1"/>
      <c r="B26" s="41" t="s">
        <v>163</v>
      </c>
      <c r="C26" s="7">
        <v>279201.63166666665</v>
      </c>
      <c r="D26" s="8" t="s">
        <v>3</v>
      </c>
      <c r="E26" s="9"/>
      <c r="F26" s="10"/>
      <c r="G26" s="1"/>
    </row>
    <row r="27" spans="1:7" ht="26.25" x14ac:dyDescent="0.25">
      <c r="A27" s="1"/>
      <c r="B27" s="41" t="s">
        <v>164</v>
      </c>
      <c r="C27" s="7">
        <v>-3586</v>
      </c>
      <c r="D27" s="8" t="s">
        <v>3</v>
      </c>
      <c r="E27" s="33"/>
      <c r="F27" s="13"/>
      <c r="G27" s="1"/>
    </row>
    <row r="28" spans="1:7" ht="26.25" x14ac:dyDescent="0.25">
      <c r="A28" s="1"/>
      <c r="B28" s="42" t="s">
        <v>165</v>
      </c>
      <c r="C28" s="7">
        <v>-685363.75</v>
      </c>
      <c r="D28" s="8" t="s">
        <v>3</v>
      </c>
      <c r="E28" s="32"/>
      <c r="F28" s="13"/>
      <c r="G28" s="1"/>
    </row>
    <row r="29" spans="1:7" ht="15" customHeight="1" x14ac:dyDescent="0.25">
      <c r="A29" s="1"/>
      <c r="B29" s="29" t="s">
        <v>64</v>
      </c>
      <c r="C29" s="17">
        <f>SUM(C26:C28)</f>
        <v>-409748.11833333335</v>
      </c>
      <c r="D29" s="18" t="s">
        <v>3</v>
      </c>
      <c r="E29" s="17">
        <f>C29</f>
        <v>-409748.11833333335</v>
      </c>
      <c r="F29" s="18" t="s">
        <v>3</v>
      </c>
      <c r="G29" s="1"/>
    </row>
    <row r="30" spans="1:7" x14ac:dyDescent="0.25">
      <c r="A30" s="1"/>
      <c r="B30" s="38" t="s">
        <v>68</v>
      </c>
      <c r="C30" s="39"/>
      <c r="D30" s="40"/>
      <c r="E30" s="20">
        <f>SUM(E14,E18,E22,E24,E29)</f>
        <v>3109647.2734051682</v>
      </c>
      <c r="F30" s="2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2014540.2062138165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68207.315310276084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35198.433113757164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-36005.081228843446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2081940.8734090063</v>
      </c>
      <c r="D13" s="18" t="s">
        <v>3</v>
      </c>
      <c r="E13" s="17">
        <f>C13</f>
        <v>2081940.8734090063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149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omk.'!E18*(1+Prisudvikling2019)^2</f>
        <v>1530287.2381600516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1530287.2381600516</v>
      </c>
      <c r="D21" s="18" t="s">
        <v>3</v>
      </c>
      <c r="E21" s="17">
        <f>C21</f>
        <v>1530287.2381600516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111358.40134192132</v>
      </c>
      <c r="D23" s="18" t="s">
        <v>3</v>
      </c>
      <c r="E23" s="17">
        <f>C23</f>
        <v>111358.40134192132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-247201.6887871373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-51524.713155599093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-298726.40194273641</v>
      </c>
      <c r="D27" s="36" t="s">
        <v>3</v>
      </c>
      <c r="E27" s="17">
        <f>C27</f>
        <v>-298726.40194273641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3424860.1109682429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2081940.8734090063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35184.800760612205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-35991.136460883521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2081134.5377087351</v>
      </c>
      <c r="D12" s="18" t="s">
        <v>3</v>
      </c>
      <c r="E12" s="17">
        <f>C12</f>
        <v>2081134.5377087351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149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omk.'!E18*(1+Prisudvikling2019)^3</f>
        <v>1556149.0924849564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1556149.0924849564</v>
      </c>
      <c r="D20" s="18" t="s">
        <v>3</v>
      </c>
      <c r="E20" s="17">
        <f>C20</f>
        <v>1556149.0924849564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113240.35832459977</v>
      </c>
      <c r="D22" s="18" t="s">
        <v>3</v>
      </c>
      <c r="E22" s="17">
        <f>C22</f>
        <v>113240.35832459977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-251379.39732763989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-52395.48080792871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159</v>
      </c>
      <c r="C26" s="55">
        <f>SUM(C24:C25)</f>
        <v>-303774.87813556858</v>
      </c>
      <c r="D26" s="36" t="s">
        <v>3</v>
      </c>
      <c r="E26" s="17">
        <f>C26</f>
        <v>-303774.87813556858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3446749.1103827232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3571332.611258788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1538473.4848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2032859.1264587881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1370552.1723256169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706910.92938709795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2077463.1017127149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1439466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702859.97957501118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2142325.9795750109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68913.827674383065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-4050.9498120867647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64862.8778622963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68207.315310276084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150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4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5" t="s">
        <v>152</v>
      </c>
      <c r="C10" s="46"/>
      <c r="D10" s="47"/>
      <c r="E10" s="11">
        <v>1336075</v>
      </c>
      <c r="F10" s="22" t="s">
        <v>3</v>
      </c>
      <c r="G10" s="1"/>
      <c r="H10" s="1"/>
    </row>
    <row r="11" spans="1:8" ht="13.5" customHeight="1" x14ac:dyDescent="0.25">
      <c r="A11" s="1"/>
      <c r="B11" s="45" t="s">
        <v>153</v>
      </c>
      <c r="C11" s="46"/>
      <c r="D11" s="47"/>
      <c r="E11" s="11">
        <v>0</v>
      </c>
      <c r="F11" s="22" t="s">
        <v>3</v>
      </c>
      <c r="G11" s="1"/>
      <c r="H11" s="1"/>
    </row>
    <row r="12" spans="1:8" x14ac:dyDescent="0.25">
      <c r="A12" s="1"/>
      <c r="B12" s="45" t="s">
        <v>154</v>
      </c>
      <c r="C12" s="46"/>
      <c r="D12" s="47"/>
      <c r="E12" s="11">
        <v>3378</v>
      </c>
      <c r="F12" s="22" t="s">
        <v>3</v>
      </c>
      <c r="G12" s="1"/>
      <c r="H12" s="1"/>
    </row>
    <row r="13" spans="1:8" x14ac:dyDescent="0.25">
      <c r="A13" s="1"/>
      <c r="B13" s="45" t="s">
        <v>155</v>
      </c>
      <c r="C13" s="46"/>
      <c r="D13" s="47"/>
      <c r="E13" s="11">
        <v>7705</v>
      </c>
      <c r="F13" s="22" t="s">
        <v>3</v>
      </c>
      <c r="G13" s="1"/>
      <c r="H13" s="1"/>
    </row>
    <row r="14" spans="1:8" x14ac:dyDescent="0.25">
      <c r="A14" s="1"/>
      <c r="B14" s="45" t="s">
        <v>158</v>
      </c>
      <c r="C14" s="46"/>
      <c r="D14" s="47"/>
      <c r="E14" s="11">
        <v>0</v>
      </c>
      <c r="F14" s="22" t="s">
        <v>3</v>
      </c>
      <c r="G14" s="1"/>
      <c r="H14" s="1"/>
    </row>
    <row r="15" spans="1:8" x14ac:dyDescent="0.25">
      <c r="A15" s="1"/>
      <c r="B15" s="45" t="s">
        <v>157</v>
      </c>
      <c r="C15" s="46"/>
      <c r="D15" s="47"/>
      <c r="E15" s="11">
        <v>77200</v>
      </c>
      <c r="F15" s="22" t="s">
        <v>3</v>
      </c>
      <c r="G15" s="1"/>
      <c r="H15" s="1"/>
    </row>
    <row r="16" spans="1:8" x14ac:dyDescent="0.25">
      <c r="A16" s="1"/>
      <c r="B16" s="45" t="s">
        <v>156</v>
      </c>
      <c r="C16" s="46"/>
      <c r="D16" s="47"/>
      <c r="E16" s="11">
        <v>6709</v>
      </c>
      <c r="F16" s="22" t="s">
        <v>3</v>
      </c>
      <c r="G16" s="1"/>
      <c r="H16" s="1"/>
    </row>
    <row r="17" spans="1:8" x14ac:dyDescent="0.25">
      <c r="A17" s="1"/>
      <c r="B17" s="38" t="s">
        <v>136</v>
      </c>
      <c r="C17" s="39"/>
      <c r="D17" s="40"/>
      <c r="E17" s="20">
        <f>SUM(E10:E16)</f>
        <v>1431067</v>
      </c>
      <c r="F17" s="21" t="s">
        <v>3</v>
      </c>
      <c r="G17" s="1"/>
      <c r="H17" s="1"/>
    </row>
    <row r="18" spans="1:8" x14ac:dyDescent="0.25">
      <c r="A18" s="1"/>
      <c r="B18" s="38" t="s">
        <v>137</v>
      </c>
      <c r="C18" s="39"/>
      <c r="D18" s="40"/>
      <c r="E18" s="20">
        <f>E17*(1+Prisudvikling2019)^2</f>
        <v>1479845.7916458696</v>
      </c>
      <c r="F18" s="21" t="s">
        <v>3</v>
      </c>
      <c r="G18" s="1"/>
      <c r="H18" s="1"/>
    </row>
    <row r="19" spans="1:8" x14ac:dyDescent="0.25">
      <c r="A19" s="1"/>
      <c r="B19" s="24"/>
      <c r="C19" s="23"/>
      <c r="D19" s="23"/>
      <c r="E19" s="23"/>
      <c r="F19" s="23"/>
      <c r="G19" s="1"/>
      <c r="H19" s="1"/>
    </row>
    <row r="20" spans="1:8" x14ac:dyDescent="0.25">
      <c r="A20" s="1"/>
      <c r="B20" s="23"/>
      <c r="C20" s="23"/>
      <c r="D20" s="23"/>
      <c r="E20" s="23"/>
      <c r="F20" s="23"/>
      <c r="G20" s="1"/>
      <c r="H20" s="1"/>
    </row>
    <row r="21" spans="1:8" x14ac:dyDescent="0.25">
      <c r="A21" s="1"/>
      <c r="B21" s="1"/>
      <c r="C21" s="1"/>
      <c r="D21" s="1"/>
      <c r="E21" s="23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409388.43666666665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102347.10916666666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102347.10916666666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111358.40134192132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-908791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-227197.75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-227197.75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-247201.6887871373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2018-08-30T12:10:44Z</dcterms:modified>
</cp:coreProperties>
</file>