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0" i="20" s="1"/>
  <c r="F12" i="20" s="1"/>
  <c r="F13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<sst xmlns="http://schemas.openxmlformats.org/spreadsheetml/2006/main" count="359" uniqueCount="158">
  <si>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</si>
  <si>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</si>
  <si>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</si>
  <si>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</si>
  <si>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</si>
  <si>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</si>
  <si>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</si>
  <si>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</si>
  <si>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</si>
  <si>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</si>
  <si>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</si>
  <si>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</si>
  <si>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</si>
  <si>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</si>
  <si>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</si>
  <si>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</si>
  <si>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</si>
  <si>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</si>
  <si>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</si>
  <si>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</si>
  <si>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</si>
  <si>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</si>
  <si>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</si>
  <si>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</si>
  <si>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</si>
  <si>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</si>
  <si>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</si>
  <si>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</si>
  <si>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</si>
  <si>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</si>
  <si>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</si>
  <si>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</si>
  <si>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</si>
  <si>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</si>
  <si>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</si>
  <si>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</si>
  <si>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</si>
  <si>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</si>
  <si>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</si>
  <si>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</si>
  <si>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</si>
  <si>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</si>
  <si>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</si>
  <si>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</si>
  <si>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</si>
  <si>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</si>
  <si>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</si>
  <si>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</si>
  <si>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</si>
  <si>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</si>
  <si>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</si>
  <si>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</si>
  <si>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</si>
  <si>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</si>
  <si>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</si>
  <si>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</si>
  <si>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</si>
  <si>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</si>
  <si>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</si>
  <si>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</si>
  <si>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</si>
  <si>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</si>
  <si>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</si>
  <si>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</si>
  <si>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</si>
  <si>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</si>
  <si>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</si>
  <si>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</si>
  <si>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</si>
  <si>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</si>
  <si>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</si>
  <si>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</si>
  <si>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</si>
  <si>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</si>
  <si>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</si>
  <si>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</si>
  <si>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</si>
  <si>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</si>
  <si>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</si>
  <si>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</si>
  <si>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</si>
  <si>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</si>
  <si>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</si>
  <si>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</si>
  <si>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</si>
  <si>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</si>
  <si>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</si>
  <si>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</si>
  <si>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</si>
  <si>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</si>
  <si>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</si>
  <si>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</si>
  <si>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</si>
  <si>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</si>
  <si>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</si>
  <si>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</si>
  <si>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</si>
  <si>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</si>
  <si>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</si>
  <si>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</si>
  <si>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</si>
  <si>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</si>
  <si>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</si>
  <si>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</si>
  <si>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</si>
  <si>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</si>
  <si>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</si>
  <si>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</si>
  <si>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</si>
  <si>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</si>
  <si>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</si>
  <si>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</si>
  <si>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</si>
  <si>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</si>
  <si>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</si>
  <si>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</si>
  <si>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</si>
  <si>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</si>
  <si>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</si>
  <si>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</si>
  <si>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</si>
  <si>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</si>
  <si>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</si>
  <si>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</si>
  <si>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</si>
  <si>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</si>
  <si>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</si>
  <si>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</si>
  <si>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</si>
  <si>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</si>
  <si>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</si>
  <si>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</si>
  <si>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</si>
  <si>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</si>
  <si>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</si>
  <si>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</si>
  <si>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</si>
  <si>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</si>
  <si>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</si>
  <si>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</si>
  <si>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</si>
  <si>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</si>
  <si>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</si>
  <si>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</si>
  <si>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</si>
  <si>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</si>
  <si>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</si>
  <si>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</si>
  <si>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</si>
  <si>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</si>
  <si>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</si>
  <si>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</si>
  <si>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</si>
  <si>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Udvidelse af forsyningsområdet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</si>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</sst>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70" t="s">
        <v>103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32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31</v>
      </c>
      <c r="D14" s="77" t="s">
        <v>96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94</v>
      </c>
      <c r="D15" s="77" t="s">
        <v>97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95</v>
      </c>
      <c r="D16" s="77" t="s">
        <v>132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71" t="s">
        <v>98</v>
      </c>
      <c r="E17" s="72"/>
      <c r="F17" s="72"/>
      <c r="G17" s="73"/>
      <c r="H17" s="1"/>
      <c r="I17" s="1"/>
    </row>
    <row r="18" spans="1:9" x14ac:dyDescent="0.25">
      <c r="A18" s="1"/>
      <c r="B18" s="1"/>
      <c r="C18" s="6" t="s">
        <v>8</v>
      </c>
      <c r="D18" s="71" t="s">
        <v>100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9</v>
      </c>
      <c r="D19" s="71" t="s">
        <v>99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10</v>
      </c>
      <c r="D20" s="74" t="s">
        <v>129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11</v>
      </c>
      <c r="D21" s="66" t="s">
        <v>101</v>
      </c>
      <c r="E21" s="67"/>
      <c r="F21" s="67"/>
      <c r="G21" s="68"/>
      <c r="H21" s="1"/>
      <c r="I21" s="1"/>
    </row>
    <row r="22" spans="1:9" x14ac:dyDescent="0.25">
      <c r="A22" s="1"/>
      <c r="B22" s="1"/>
      <c r="C22" s="6" t="s">
        <v>12</v>
      </c>
      <c r="D22" s="66" t="s">
        <v>130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13</v>
      </c>
      <c r="D23" s="66" t="s">
        <v>104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25</v>
      </c>
      <c r="D24" s="83" t="s">
        <v>28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0" t="s">
        <v>102</v>
      </c>
      <c r="E25" s="81"/>
      <c r="F25" s="81"/>
      <c r="G25" s="82"/>
      <c r="H25" s="1"/>
      <c r="I25" s="1"/>
    </row>
    <row r="26" spans="1:9" x14ac:dyDescent="0.25">
      <c r="A26" s="1"/>
      <c r="B26" s="1"/>
      <c r="C26" s="6" t="s">
        <v>30</v>
      </c>
      <c r="D26" s="80" t="s">
        <v>65</v>
      </c>
      <c r="E26" s="81"/>
      <c r="F26" s="81"/>
      <c r="G26" s="82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70133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70133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135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105</v>
      </c>
      <c r="C9" s="93"/>
      <c r="D9" s="94"/>
      <c r="E9" s="11">
        <v>3020344.7821894716</v>
      </c>
      <c r="F9" s="22" t="s">
        <v>3</v>
      </c>
      <c r="G9" s="19"/>
      <c r="H9" s="27"/>
      <c r="I9" s="1"/>
    </row>
    <row r="10" spans="1:9" x14ac:dyDescent="0.25">
      <c r="A10" s="1"/>
      <c r="B10" s="92" t="s">
        <v>106</v>
      </c>
      <c r="C10" s="93"/>
      <c r="D10" s="94"/>
      <c r="E10" s="11">
        <v>4602745</v>
      </c>
      <c r="F10" s="22" t="s">
        <v>3</v>
      </c>
      <c r="G10" s="14"/>
      <c r="H10" s="28"/>
      <c r="I10" s="1"/>
    </row>
    <row r="11" spans="1:9" x14ac:dyDescent="0.25">
      <c r="A11" s="1"/>
      <c r="B11" s="92" t="s">
        <v>113</v>
      </c>
      <c r="C11" s="93"/>
      <c r="D11" s="94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8" t="s">
        <v>107</v>
      </c>
      <c r="C12" s="99"/>
      <c r="D12" s="100"/>
      <c r="E12" s="17">
        <f>E9-(E10-E11)</f>
        <v>-1582400.2178105284</v>
      </c>
      <c r="F12" s="25" t="s">
        <v>3</v>
      </c>
      <c r="G12" s="17">
        <f>E12</f>
        <v>-1582400.2178105284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5" t="s">
        <v>114</v>
      </c>
      <c r="C18" s="96"/>
      <c r="D18" s="97"/>
      <c r="E18" s="11">
        <f>IF(E12&lt;0,E12,0)</f>
        <v>-1582400.2178105284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115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116</v>
      </c>
      <c r="C20" s="96"/>
      <c r="D20" s="97"/>
      <c r="E20" s="11">
        <f>E18/E19</f>
        <v>-395600.05445263209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118</v>
      </c>
      <c r="C21" s="90"/>
      <c r="D21" s="90"/>
      <c r="E21" s="90"/>
      <c r="F21" s="91"/>
      <c r="G21" s="20">
        <f>E20</f>
        <v>-395600.05445263209</v>
      </c>
      <c r="H21" s="21" t="s">
        <v>3</v>
      </c>
      <c r="I21" s="1"/>
    </row>
    <row r="22" spans="1:9" x14ac:dyDescent="0.25">
      <c r="A22" s="1"/>
      <c r="B22" s="89" t="s">
        <v>119</v>
      </c>
      <c r="C22" s="90"/>
      <c r="D22" s="90"/>
      <c r="E22" s="90"/>
      <c r="F22" s="91"/>
      <c r="G22" s="20">
        <f>G21*(1+Prisudvikling2019)^4</f>
        <v>-423028.21233686781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142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149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9" t="s">
        <v>143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93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63" t="s">
        <v>153</v>
      </c>
      <c r="C11" s="64"/>
      <c r="D11" s="58">
        <v>0</v>
      </c>
      <c r="E11" s="22" t="s">
        <v>3</v>
      </c>
      <c r="F11" s="11">
        <v>12994</v>
      </c>
      <c r="G11" s="22" t="s">
        <v>3</v>
      </c>
      <c r="H11" s="1"/>
    </row>
    <row r="12" spans="1:8" x14ac:dyDescent="0.25">
      <c r="A12" s="1"/>
      <c r="B12" s="38" t="s">
        <v>146</v>
      </c>
      <c r="C12" s="40"/>
      <c r="D12" s="20">
        <f>SUM(D10:D11)</f>
        <v>0</v>
      </c>
      <c r="E12" s="21" t="s">
        <v>3</v>
      </c>
      <c r="F12" s="20">
        <f>SUM(F10:F11)</f>
        <v>12994</v>
      </c>
      <c r="G12" s="21" t="s">
        <v>3</v>
      </c>
      <c r="H12" s="1"/>
    </row>
    <row r="13" spans="1:8" x14ac:dyDescent="0.25">
      <c r="A13" s="1"/>
      <c r="B13" s="38" t="s">
        <v>147</v>
      </c>
      <c r="C13" s="40"/>
      <c r="D13" s="20">
        <f>D12*(1+Prisudvikling2019)</f>
        <v>0</v>
      </c>
      <c r="E13" s="21" t="s">
        <v>3</v>
      </c>
      <c r="F13" s="20">
        <f>F12*(1+Prisudvikling2019)</f>
        <v>13213.598599999999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156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2552467.2845207858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13213.598599999999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32639.644329753977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-44171.448966659183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2554149.078483881</v>
      </c>
      <c r="D15" s="18" t="s">
        <v>3</v>
      </c>
      <c r="E15" s="17">
        <f>C15</f>
        <v>2554149.078483881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1350019.4455671997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1350019.4455671997</v>
      </c>
      <c r="D23" s="18" t="s">
        <v>3</v>
      </c>
      <c r="E23" s="17">
        <f>C23</f>
        <v>1350019.4455671997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6210.3627106199456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6210.3627106199456</v>
      </c>
      <c r="D28" s="18" t="s">
        <v>3</v>
      </c>
      <c r="E28" s="17">
        <f>C28</f>
        <v>6210.3627106199456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3910378.8867617003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2554149.078483881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13208.480973262218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32493.168916832987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-43972.918205812144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2542669.329194902</v>
      </c>
      <c r="D14" s="18" t="s">
        <v>3</v>
      </c>
      <c r="E14" s="17">
        <f>C14</f>
        <v>2542669.329194902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1372834.7741972853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1372834.7741972853</v>
      </c>
      <c r="D22" s="18" t="s">
        <v>3</v>
      </c>
      <c r="E22" s="17">
        <f>C22</f>
        <v>1372834.7741972853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3915504.1033921875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2542669.329194902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38451.081687896578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43620.934943919288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-44620.602879054204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2580120.7429476632</v>
      </c>
      <c r="D13" s="18" t="s">
        <v>3</v>
      </c>
      <c r="E13" s="17">
        <f>C13</f>
        <v>2580120.7429476632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1396035.6818812191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1396035.6818812191</v>
      </c>
      <c r="D21" s="18" t="s">
        <v>3</v>
      </c>
      <c r="E21" s="17">
        <f>C21</f>
        <v>1396035.6818812191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11158.767900804371</v>
      </c>
      <c r="D23" s="18" t="s">
        <v>3</v>
      </c>
      <c r="E23" s="17">
        <f>C23</f>
        <v>11158.767900804371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-545148.68674250611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-423028.21233686781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-968176.89907937392</v>
      </c>
      <c r="D27" s="36" t="s">
        <v>3</v>
      </c>
      <c r="E27" s="17">
        <f>C27</f>
        <v>-968176.89907937392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3019138.2936503128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91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48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2580120.7429476632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43604.040555815503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-44603.321319559145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2579121.4621839197</v>
      </c>
      <c r="D12" s="18" t="s">
        <v>3</v>
      </c>
      <c r="E12" s="17">
        <f>C12</f>
        <v>2579121.4621839197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1419628.6849050117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1419628.6849050117</v>
      </c>
      <c r="D20" s="18" t="s">
        <v>3</v>
      </c>
      <c r="E20" s="17">
        <f>C20</f>
        <v>1419628.6849050117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11347.351078327963</v>
      </c>
      <c r="D22" s="18" t="s">
        <v>3</v>
      </c>
      <c r="E22" s="17">
        <f>C22</f>
        <v>11347.351078327963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-554361.69954845437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-430177.38912536082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-984539.08867381513</v>
      </c>
      <c r="D26" s="36" t="s">
        <v>3</v>
      </c>
      <c r="E26" s="17">
        <f>C26</f>
        <v>-984539.08867381513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3025558.409493444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3707885.634292176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1155418.3497713902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2552467.2845207858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138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1191683.4177548783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1416744.0801950013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2608427.4979498796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1191683.4177548783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1453309.7741216682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2644993.1918765465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36565.693926666863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36565.693926666863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38451.081687896578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133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155</v>
      </c>
      <c r="C10" s="46"/>
      <c r="D10" s="47"/>
      <c r="E10" s="11">
        <v>1302757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2763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1305520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1350019.4455671997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124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33</v>
      </c>
      <c r="C9" s="93"/>
      <c r="D9" s="94"/>
      <c r="E9" s="11">
        <v>41023.133333333331</v>
      </c>
      <c r="F9" s="22" t="s">
        <v>3</v>
      </c>
      <c r="G9" s="19"/>
      <c r="H9" s="27"/>
      <c r="I9" s="1"/>
    </row>
    <row r="10" spans="1:9" x14ac:dyDescent="0.25">
      <c r="A10" s="1"/>
      <c r="B10" s="95" t="s">
        <v>115</v>
      </c>
      <c r="C10" s="96"/>
      <c r="D10" s="97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5" t="s">
        <v>125</v>
      </c>
      <c r="C11" s="96"/>
      <c r="D11" s="97"/>
      <c r="E11" s="11">
        <f>E9/E10</f>
        <v>10255.783333333333</v>
      </c>
      <c r="F11" s="22" t="s">
        <v>3</v>
      </c>
      <c r="G11" s="14"/>
      <c r="H11" s="28"/>
      <c r="I11" s="1"/>
    </row>
    <row r="12" spans="1:9" x14ac:dyDescent="0.25">
      <c r="A12" s="1"/>
      <c r="B12" s="89" t="s">
        <v>131</v>
      </c>
      <c r="C12" s="90"/>
      <c r="D12" s="90"/>
      <c r="E12" s="90"/>
      <c r="F12" s="91"/>
      <c r="G12" s="20">
        <f>E11</f>
        <v>10255.783333333333</v>
      </c>
      <c r="H12" s="21" t="s">
        <v>3</v>
      </c>
      <c r="I12" s="1"/>
    </row>
    <row r="13" spans="1:9" x14ac:dyDescent="0.25">
      <c r="A13" s="1"/>
      <c r="B13" s="89" t="s">
        <v>127</v>
      </c>
      <c r="C13" s="90"/>
      <c r="D13" s="90"/>
      <c r="E13" s="90"/>
      <c r="F13" s="91"/>
      <c r="G13" s="20">
        <f>G12*(1+Prisudvikling2018)*(1+Prisudvikling2019)^4</f>
        <v>11158.767900804371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122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2" t="s">
        <v>122</v>
      </c>
      <c r="C18" s="93"/>
      <c r="D18" s="94"/>
      <c r="E18" s="11">
        <v>-2004137.6845124024</v>
      </c>
      <c r="F18" s="22" t="s">
        <v>3</v>
      </c>
      <c r="G18" s="14"/>
      <c r="H18" s="28"/>
      <c r="I18" s="1"/>
    </row>
    <row r="19" spans="1:9" x14ac:dyDescent="0.25">
      <c r="A19" s="1"/>
      <c r="B19" s="95" t="s">
        <v>115</v>
      </c>
      <c r="C19" s="96"/>
      <c r="D19" s="97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5" t="s">
        <v>126</v>
      </c>
      <c r="C20" s="96"/>
      <c r="D20" s="97"/>
      <c r="E20" s="11">
        <f>E18/E19</f>
        <v>-501034.4211281006</v>
      </c>
      <c r="F20" s="22" t="s">
        <v>3</v>
      </c>
      <c r="G20" s="14"/>
      <c r="H20" s="28"/>
      <c r="I20" s="1"/>
    </row>
    <row r="21" spans="1:9" x14ac:dyDescent="0.25">
      <c r="A21" s="1"/>
      <c r="B21" s="89" t="s">
        <v>131</v>
      </c>
      <c r="C21" s="90"/>
      <c r="D21" s="90"/>
      <c r="E21" s="90"/>
      <c r="F21" s="91"/>
      <c r="G21" s="20">
        <f>E20</f>
        <v>-501034.4211281006</v>
      </c>
      <c r="H21" s="21" t="s">
        <v>3</v>
      </c>
      <c r="I21" s="1"/>
    </row>
    <row r="22" spans="1:9" x14ac:dyDescent="0.25">
      <c r="A22" s="1"/>
      <c r="B22" s="89" t="s">
        <v>127</v>
      </c>
      <c r="C22" s="90"/>
      <c r="D22" s="90"/>
      <c r="E22" s="90"/>
      <c r="F22" s="91"/>
      <c r="G22" s="20">
        <f>G21*(1+Prisudvikling2018)*(1+Prisudvikling2019)^4</f>
        <v>-545148.68674250611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2018-08-27T13:00:54Z</dcterms:modified>
</cp:coreProperties>
</file>