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G13" i="10" l="1"/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26" i="11" l="1"/>
  <c r="F26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E28" i="2" l="1"/>
  <c r="G15" i="10"/>
  <c r="E25" i="11"/>
  <c r="C30" i="2" l="1"/>
  <c r="C24" i="15"/>
  <c r="E24" i="15" s="1"/>
  <c r="D12" i="20" l="1"/>
  <c r="G11" i="7" l="1"/>
  <c r="E24" i="11" l="1"/>
  <c r="E10" i="11" l="1"/>
  <c r="E26" i="11" s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<sst xmlns="http://schemas.openxmlformats.org/spreadsheetml/2006/main" count="394" uniqueCount="176">
  <si>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</si>
  <si>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</si>
  <si>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</si>
  <si>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</si>
  <si>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</si>
  <si>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</si>
  <si>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</si>
  <si>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</si>
  <si>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</si>
  <si>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</si>
  <si>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</si>
  <si>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</si>
  <si>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</si>
  <si>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</si>
  <si>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</si>
  <si>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</si>
  <si>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</si>
  <si>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</si>
  <si>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</si>
  <si>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</si>
  <si>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</si>
  <si>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</si>
  <si>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</si>
  <si>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</si>
  <si>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</si>
  <si>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</si>
  <si>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</si>
  <si>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</si>
  <si>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</si>
  <si>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</si>
  <si>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</si>
  <si>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</si>
  <si>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</si>
  <si>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</si>
  <si>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</si>
  <si>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</si>
  <si>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</si>
  <si>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</si>
  <si>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</si>
  <si>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</si>
  <si>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</si>
  <si>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</si>
  <si>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</si>
  <si>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</si>
  <si>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</si>
  <si>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</si>
  <si>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</si>
  <si>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</si>
  <si>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</si>
  <si>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</si>
  <si>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</si>
  <si>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</si>
  <si>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</si>
  <si>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</si>
  <si>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</si>
  <si>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</si>
  <si>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</si>
  <si>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</si>
  <si>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</si>
  <si>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</si>
  <si>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</si>
  <si>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</si>
  <si>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</si>
  <si>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</si>
  <si>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</si>
  <si>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</si>
  <si>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</si>
  <si>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</si>
  <si>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</si>
  <si>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</si>
  <si>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</si>
  <si>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</si>
  <si>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</si>
  <si>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</si>
  <si>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</si>
  <si>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</si>
  <si>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</si>
  <si>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</si>
  <si>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</si>
  <si>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</si>
  <si>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</si>
  <si>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</si>
  <si>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</si>
  <si>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</si>
  <si>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</si>
  <si>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</si>
  <si>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</si>
  <si>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</si>
  <si>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</si>
  <si>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</si>
  <si>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</si>
  <si>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</si>
  <si>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</si>
  <si>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</si>
  <si>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</si>
  <si>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</si>
  <si>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</si>
  <si>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</si>
  <si>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</si>
  <si>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</si>
  <si>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</si>
  <si>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</si>
  <si>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</si>
  <si>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</si>
  <si>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</si>
  <si>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</si>
  <si>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</si>
  <si>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</si>
  <si>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</si>
  <si>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</si>
  <si>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</si>
  <si>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</si>
  <si>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</si>
  <si>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</si>
  <si>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</si>
  <si>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</si>
  <si>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</si>
  <si>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</si>
  <si>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</si>
  <si>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</si>
  <si>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</si>
  <si>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</si>
  <si>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</si>
  <si>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</si>
  <si>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</si>
  <si>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</si>
  <si>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</si>
  <si>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</si>
  <si>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</si>
  <si>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</si>
  <si>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</si>
  <si>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</si>
  <si>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</si>
  <si>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</si>
  <si>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</si>
  <si>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</si>
  <si>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</si>
  <si>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</si>
  <si>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</si>
  <si>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</si>
  <si>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</si>
  <si>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</si>
  <si>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</si>
  <si>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</si>
  <si>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</si>
  <si>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</si>
  <si>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</si>
  <si>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</si>
  <si>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Afgift til Forsyningsekretariatet</t>
  </si>
  <si>
    <t>Skatter og afgifter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</si>
  <si>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</si>
  <si>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</si>
  <si>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</si>
  <si>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</si>
  <si>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Over- eller underdækning i Følle Vandværk per 31. december 2012</t>
  </si>
  <si>
    <t>Over- eller underdækning i Femmøller Vandværk per 30. juni 2013</t>
  </si>
  <si>
    <t>Samlet korrektioner for overholdelse af indtægtsrammer</t>
  </si>
  <si>
    <t>Boring (inkl. etablering, forerør, filter og prøvepumpning)</t>
  </si>
  <si>
    <t>Råvandsstation komplet montering og boringshus/tørbrønd</t>
  </si>
  <si>
    <t>Elanlæg</t>
  </si>
  <si>
    <t>Pumpe inkl. stigrør og forerørsforsejlinger mv.</t>
  </si>
  <si>
    <t>Ø110 mm &lt; Ledningsnet ≤ Ø 250 mm</t>
  </si>
  <si>
    <t>Beluftningsanlæg, kompressorbeluftning</t>
  </si>
  <si>
    <t>Filteranlæg, trykfiltre, enkelt filtrering</t>
  </si>
  <si>
    <t>Rentvandsbeholder  insitu støbt</t>
  </si>
  <si>
    <t>Udpumpningsanlæg, rentvandspumper på vandværk</t>
  </si>
  <si>
    <t>Udpumpningsanlæg, Freqvensomformer</t>
  </si>
  <si>
    <t>Skyllevand-/slamhåndteringsanlæg - lukkede betonbeholdere</t>
  </si>
  <si>
    <t>Skyllevand-/slamhåndteringsanlæg - jordbassiner</t>
  </si>
  <si>
    <t>Elanlæg - vandværk</t>
  </si>
  <si>
    <t>SRO-anlæg, vandværk</t>
  </si>
  <si>
    <t>Etageareal vandbehandlingsbygning</t>
  </si>
  <si>
    <t>Ø 50mm &lt; Ledningsnet ≤ Ø110 mm</t>
  </si>
  <si>
    <t>Afgift for ledningsført vand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</si>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</sst>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6" t="s">
        <v>103</v>
      </c>
      <c r="E8" s="66"/>
      <c r="F8" s="66"/>
      <c r="G8" s="6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3" t="s">
        <v>32</v>
      </c>
      <c r="E13" s="74"/>
      <c r="F13" s="74"/>
      <c r="G13" s="75"/>
      <c r="H13" s="1"/>
      <c r="I13" s="1"/>
    </row>
    <row r="14" spans="1:9" x14ac:dyDescent="0.25">
      <c r="A14" s="1"/>
      <c r="B14" s="1"/>
      <c r="C14" s="6" t="s">
        <v>31</v>
      </c>
      <c r="D14" s="73" t="s">
        <v>96</v>
      </c>
      <c r="E14" s="74"/>
      <c r="F14" s="74"/>
      <c r="G14" s="75"/>
      <c r="H14" s="1"/>
      <c r="I14" s="1"/>
    </row>
    <row r="15" spans="1:9" x14ac:dyDescent="0.25">
      <c r="A15" s="1"/>
      <c r="B15" s="1"/>
      <c r="C15" s="6" t="s">
        <v>94</v>
      </c>
      <c r="D15" s="73" t="s">
        <v>97</v>
      </c>
      <c r="E15" s="74"/>
      <c r="F15" s="74"/>
      <c r="G15" s="75"/>
      <c r="H15" s="1"/>
      <c r="I15" s="1"/>
    </row>
    <row r="16" spans="1:9" x14ac:dyDescent="0.25">
      <c r="A16" s="1"/>
      <c r="B16" s="1"/>
      <c r="C16" s="6" t="s">
        <v>95</v>
      </c>
      <c r="D16" s="73" t="s">
        <v>132</v>
      </c>
      <c r="E16" s="74"/>
      <c r="F16" s="74"/>
      <c r="G16" s="75"/>
      <c r="H16" s="1"/>
      <c r="I16" s="1"/>
    </row>
    <row r="17" spans="1:9" x14ac:dyDescent="0.25">
      <c r="A17" s="1"/>
      <c r="B17" s="1"/>
      <c r="C17" s="6" t="s">
        <v>7</v>
      </c>
      <c r="D17" s="67" t="s">
        <v>98</v>
      </c>
      <c r="E17" s="68"/>
      <c r="F17" s="68"/>
      <c r="G17" s="69"/>
      <c r="H17" s="1"/>
      <c r="I17" s="1"/>
    </row>
    <row r="18" spans="1:9" x14ac:dyDescent="0.25">
      <c r="A18" s="1"/>
      <c r="B18" s="1"/>
      <c r="C18" s="6" t="s">
        <v>8</v>
      </c>
      <c r="D18" s="67" t="s">
        <v>100</v>
      </c>
      <c r="E18" s="68"/>
      <c r="F18" s="68"/>
      <c r="G18" s="69"/>
      <c r="H18" s="1"/>
      <c r="I18" s="1"/>
    </row>
    <row r="19" spans="1:9" x14ac:dyDescent="0.25">
      <c r="A19" s="1"/>
      <c r="B19" s="1"/>
      <c r="C19" s="6" t="s">
        <v>9</v>
      </c>
      <c r="D19" s="67" t="s">
        <v>99</v>
      </c>
      <c r="E19" s="68"/>
      <c r="F19" s="68"/>
      <c r="G19" s="69"/>
      <c r="H19" s="1"/>
      <c r="I19" s="1"/>
    </row>
    <row r="20" spans="1:9" x14ac:dyDescent="0.25">
      <c r="A20" s="1"/>
      <c r="B20" s="1"/>
      <c r="C20" s="6" t="s">
        <v>10</v>
      </c>
      <c r="D20" s="70" t="s">
        <v>129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11</v>
      </c>
      <c r="D21" s="62" t="s">
        <v>101</v>
      </c>
      <c r="E21" s="63"/>
      <c r="F21" s="63"/>
      <c r="G21" s="64"/>
      <c r="H21" s="1"/>
      <c r="I21" s="1"/>
    </row>
    <row r="22" spans="1:9" x14ac:dyDescent="0.25">
      <c r="A22" s="1"/>
      <c r="B22" s="1"/>
      <c r="C22" s="6" t="s">
        <v>12</v>
      </c>
      <c r="D22" s="62" t="s">
        <v>130</v>
      </c>
      <c r="E22" s="63"/>
      <c r="F22" s="63"/>
      <c r="G22" s="64"/>
      <c r="H22" s="1"/>
      <c r="I22" s="1"/>
    </row>
    <row r="23" spans="1:9" x14ac:dyDescent="0.25">
      <c r="A23" s="1"/>
      <c r="B23" s="1"/>
      <c r="C23" s="6" t="s">
        <v>13</v>
      </c>
      <c r="D23" s="62" t="s">
        <v>104</v>
      </c>
      <c r="E23" s="63"/>
      <c r="F23" s="63"/>
      <c r="G23" s="64"/>
      <c r="H23" s="1"/>
      <c r="I23" s="1"/>
    </row>
    <row r="24" spans="1:9" x14ac:dyDescent="0.25">
      <c r="A24" s="1"/>
      <c r="B24" s="1"/>
      <c r="C24" s="6" t="s">
        <v>25</v>
      </c>
      <c r="D24" s="79" t="s">
        <v>28</v>
      </c>
      <c r="E24" s="80"/>
      <c r="F24" s="80"/>
      <c r="G24" s="81"/>
      <c r="H24" s="1"/>
      <c r="I24" s="1"/>
    </row>
    <row r="25" spans="1:9" x14ac:dyDescent="0.25">
      <c r="A25" s="1"/>
      <c r="B25" s="1"/>
      <c r="C25" s="6" t="s">
        <v>29</v>
      </c>
      <c r="D25" s="76" t="s">
        <v>102</v>
      </c>
      <c r="E25" s="77"/>
      <c r="F25" s="77"/>
      <c r="G25" s="78"/>
      <c r="H25" s="1"/>
      <c r="I25" s="1"/>
    </row>
    <row r="26" spans="1:9" x14ac:dyDescent="0.25">
      <c r="A26" s="1"/>
      <c r="B26" s="1"/>
      <c r="C26" s="6" t="s">
        <v>30</v>
      </c>
      <c r="D26" s="76" t="s">
        <v>65</v>
      </c>
      <c r="E26" s="77"/>
      <c r="F26" s="77"/>
      <c r="G26" s="7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2"/>
  <sheetViews>
    <sheetView showGridLines="0" view="pageLayout" zoomScaleNormal="100" workbookViewId="0"/>
  </sheetViews>
  <sheetFormatPr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134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-5992471</v>
      </c>
      <c r="H9" s="22" t="s">
        <v>3</v>
      </c>
      <c r="I9" s="1"/>
    </row>
    <row r="10" spans="1:9" x14ac:dyDescent="0.25">
      <c r="A10" s="1"/>
      <c r="B10" s="45" t="s">
        <v>154</v>
      </c>
      <c r="C10" s="46"/>
      <c r="D10" s="46"/>
      <c r="E10" s="46"/>
      <c r="F10" s="47"/>
      <c r="G10" s="11">
        <v>308687</v>
      </c>
      <c r="H10" s="22" t="s">
        <v>3</v>
      </c>
      <c r="I10" s="1"/>
    </row>
    <row r="11" spans="1:9" x14ac:dyDescent="0.25">
      <c r="A11" s="1"/>
      <c r="B11" s="45" t="s">
        <v>155</v>
      </c>
      <c r="C11" s="46"/>
      <c r="D11" s="46"/>
      <c r="E11" s="46"/>
      <c r="F11" s="47"/>
      <c r="G11" s="11">
        <v>366</v>
      </c>
      <c r="H11" s="22" t="s">
        <v>3</v>
      </c>
      <c r="I11" s="1"/>
    </row>
    <row r="12" spans="1:9" x14ac:dyDescent="0.25">
      <c r="A12" s="1"/>
      <c r="B12" s="45" t="s">
        <v>55</v>
      </c>
      <c r="C12" s="46"/>
      <c r="D12" s="46"/>
      <c r="E12" s="46"/>
      <c r="F12" s="47"/>
      <c r="G12" s="11">
        <v>-4535729</v>
      </c>
      <c r="H12" s="22" t="s">
        <v>3</v>
      </c>
      <c r="I12" s="1"/>
    </row>
    <row r="13" spans="1:9" x14ac:dyDescent="0.25">
      <c r="A13" s="1"/>
      <c r="B13" s="51" t="s">
        <v>19</v>
      </c>
      <c r="C13" s="52"/>
      <c r="D13" s="52"/>
      <c r="E13" s="52"/>
      <c r="F13" s="53"/>
      <c r="G13" s="31">
        <f>G9+G10+G11-G12</f>
        <v>-1147689</v>
      </c>
      <c r="H13" s="26" t="s">
        <v>3</v>
      </c>
      <c r="I13" s="1"/>
    </row>
    <row r="14" spans="1:9" x14ac:dyDescent="0.25">
      <c r="A14" s="1"/>
      <c r="B14" s="45" t="s">
        <v>18</v>
      </c>
      <c r="C14" s="46"/>
      <c r="D14" s="46"/>
      <c r="E14" s="46"/>
      <c r="F14" s="47"/>
      <c r="G14" s="11">
        <v>2</v>
      </c>
      <c r="H14" s="22" t="s">
        <v>42</v>
      </c>
      <c r="I14" s="1"/>
    </row>
    <row r="15" spans="1:9" x14ac:dyDescent="0.25">
      <c r="A15" s="1"/>
      <c r="B15" s="38" t="s">
        <v>16</v>
      </c>
      <c r="C15" s="39"/>
      <c r="D15" s="39"/>
      <c r="E15" s="39"/>
      <c r="F15" s="40"/>
      <c r="G15" s="20">
        <f>IF(G14 = 0,0,G13/G14)</f>
        <v>-573844.5</v>
      </c>
      <c r="H15" s="21" t="s">
        <v>3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4" t="s">
        <v>135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112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91" t="s">
        <v>105</v>
      </c>
      <c r="C9" s="92"/>
      <c r="D9" s="93"/>
      <c r="E9" s="11">
        <v>10531820.719301414</v>
      </c>
      <c r="F9" s="22" t="s">
        <v>3</v>
      </c>
      <c r="G9" s="19"/>
      <c r="H9" s="27"/>
      <c r="I9" s="1"/>
    </row>
    <row r="10" spans="1:9" x14ac:dyDescent="0.25">
      <c r="A10" s="1"/>
      <c r="B10" s="91" t="s">
        <v>106</v>
      </c>
      <c r="C10" s="92"/>
      <c r="D10" s="93"/>
      <c r="E10" s="11">
        <v>8697255</v>
      </c>
      <c r="F10" s="22" t="s">
        <v>3</v>
      </c>
      <c r="G10" s="14"/>
      <c r="H10" s="28"/>
      <c r="I10" s="1"/>
    </row>
    <row r="11" spans="1:9" x14ac:dyDescent="0.25">
      <c r="A11" s="1"/>
      <c r="B11" s="91" t="s">
        <v>113</v>
      </c>
      <c r="C11" s="92"/>
      <c r="D11" s="93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4" t="s">
        <v>107</v>
      </c>
      <c r="C12" s="95"/>
      <c r="D12" s="96"/>
      <c r="E12" s="17">
        <f>E9-(E10-E11)</f>
        <v>1834565.7193014137</v>
      </c>
      <c r="F12" s="25" t="s">
        <v>3</v>
      </c>
      <c r="G12" s="17">
        <f>E12</f>
        <v>1834565.7193014137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8" t="s">
        <v>117</v>
      </c>
      <c r="C17" s="89"/>
      <c r="D17" s="89"/>
      <c r="E17" s="89"/>
      <c r="F17" s="89"/>
      <c r="G17" s="89"/>
      <c r="H17" s="90"/>
      <c r="I17" s="1"/>
    </row>
    <row r="18" spans="1:9" x14ac:dyDescent="0.25">
      <c r="A18" s="1"/>
      <c r="B18" s="85" t="s">
        <v>114</v>
      </c>
      <c r="C18" s="86"/>
      <c r="D18" s="87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5" t="s">
        <v>115</v>
      </c>
      <c r="C19" s="86"/>
      <c r="D19" s="87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5" t="s">
        <v>116</v>
      </c>
      <c r="C20" s="86"/>
      <c r="D20" s="87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8" t="s">
        <v>118</v>
      </c>
      <c r="C21" s="89"/>
      <c r="D21" s="89"/>
      <c r="E21" s="89"/>
      <c r="F21" s="90"/>
      <c r="G21" s="20">
        <f>E20</f>
        <v>0</v>
      </c>
      <c r="H21" s="21" t="s">
        <v>3</v>
      </c>
      <c r="I21" s="1"/>
    </row>
    <row r="22" spans="1:9" x14ac:dyDescent="0.25">
      <c r="A22" s="1"/>
      <c r="B22" s="88" t="s">
        <v>119</v>
      </c>
      <c r="C22" s="89"/>
      <c r="D22" s="89"/>
      <c r="E22" s="89"/>
      <c r="F22" s="90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141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142</v>
      </c>
      <c r="C8" s="89"/>
      <c r="D8" s="89"/>
      <c r="E8" s="89"/>
      <c r="F8" s="89"/>
      <c r="G8" s="89"/>
      <c r="H8" s="90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51.75" x14ac:dyDescent="0.25">
      <c r="A10" s="1"/>
      <c r="B10" s="97" t="s">
        <v>157</v>
      </c>
      <c r="C10" s="98">
        <v>30</v>
      </c>
      <c r="D10" s="11">
        <v>172510</v>
      </c>
      <c r="E10" s="11">
        <f>D10/C10</f>
        <v>5750.333333333333</v>
      </c>
      <c r="F10" s="11">
        <v>0</v>
      </c>
      <c r="G10" s="11">
        <v>0</v>
      </c>
      <c r="H10" s="22" t="s">
        <v>3</v>
      </c>
      <c r="I10" s="1"/>
    </row>
    <row r="11" spans="1:9" ht="64.5" x14ac:dyDescent="0.25">
      <c r="A11" s="1"/>
      <c r="B11" s="97" t="s">
        <v>158</v>
      </c>
      <c r="C11" s="98">
        <v>30</v>
      </c>
      <c r="D11" s="11">
        <v>33412</v>
      </c>
      <c r="E11" s="11">
        <f t="shared" ref="E11:E23" si="0">D11/C11</f>
        <v>1113.7333333333333</v>
      </c>
      <c r="F11" s="11">
        <v>0</v>
      </c>
      <c r="G11" s="11">
        <v>0</v>
      </c>
      <c r="H11" s="22" t="s">
        <v>3</v>
      </c>
      <c r="I11" s="1"/>
    </row>
    <row r="12" spans="1:9" x14ac:dyDescent="0.25">
      <c r="A12" s="1"/>
      <c r="B12" s="97" t="s">
        <v>159</v>
      </c>
      <c r="C12" s="98">
        <v>20</v>
      </c>
      <c r="D12" s="11">
        <v>57694</v>
      </c>
      <c r="E12" s="11">
        <f t="shared" si="0"/>
        <v>2884.7</v>
      </c>
      <c r="F12" s="11">
        <v>0</v>
      </c>
      <c r="G12" s="11">
        <v>0</v>
      </c>
      <c r="H12" s="22" t="s">
        <v>3</v>
      </c>
      <c r="I12" s="1"/>
    </row>
    <row r="13" spans="1:9" ht="51.75" x14ac:dyDescent="0.25">
      <c r="A13" s="1"/>
      <c r="B13" s="97" t="s">
        <v>160</v>
      </c>
      <c r="C13" s="98">
        <v>15</v>
      </c>
      <c r="D13" s="11">
        <v>58426</v>
      </c>
      <c r="E13" s="11">
        <f t="shared" si="0"/>
        <v>3895.0666666666666</v>
      </c>
      <c r="F13" s="11">
        <v>0</v>
      </c>
      <c r="G13" s="11">
        <v>0</v>
      </c>
      <c r="H13" s="22" t="s">
        <v>3</v>
      </c>
      <c r="I13" s="1"/>
    </row>
    <row r="14" spans="1:9" ht="39" x14ac:dyDescent="0.25">
      <c r="A14" s="1"/>
      <c r="B14" s="97" t="s">
        <v>161</v>
      </c>
      <c r="C14" s="98">
        <v>75</v>
      </c>
      <c r="D14" s="11">
        <v>98696</v>
      </c>
      <c r="E14" s="11">
        <f t="shared" si="0"/>
        <v>1315.9466666666667</v>
      </c>
      <c r="F14" s="11">
        <v>0</v>
      </c>
      <c r="G14" s="11">
        <v>0</v>
      </c>
      <c r="H14" s="22" t="s">
        <v>3</v>
      </c>
      <c r="I14" s="1"/>
    </row>
    <row r="15" spans="1:9" ht="39" x14ac:dyDescent="0.25">
      <c r="A15" s="1"/>
      <c r="B15" s="97" t="s">
        <v>162</v>
      </c>
      <c r="C15" s="98">
        <v>25</v>
      </c>
      <c r="D15" s="11">
        <v>133795</v>
      </c>
      <c r="E15" s="11">
        <f t="shared" si="0"/>
        <v>5351.8</v>
      </c>
      <c r="F15" s="11">
        <v>0</v>
      </c>
      <c r="G15" s="11">
        <v>0</v>
      </c>
      <c r="H15" s="22" t="s">
        <v>3</v>
      </c>
      <c r="I15" s="1"/>
    </row>
    <row r="16" spans="1:9" ht="39" x14ac:dyDescent="0.25">
      <c r="A16" s="1"/>
      <c r="B16" s="97" t="s">
        <v>163</v>
      </c>
      <c r="C16" s="98">
        <v>25</v>
      </c>
      <c r="D16" s="11">
        <v>1676082</v>
      </c>
      <c r="E16" s="11">
        <f t="shared" si="0"/>
        <v>67043.28</v>
      </c>
      <c r="F16" s="11">
        <v>0</v>
      </c>
      <c r="G16" s="11">
        <v>31617</v>
      </c>
      <c r="H16" s="22" t="s">
        <v>3</v>
      </c>
      <c r="I16" s="1"/>
    </row>
    <row r="17" spans="1:9" ht="26.25" x14ac:dyDescent="0.25">
      <c r="A17" s="1"/>
      <c r="B17" s="97" t="s">
        <v>164</v>
      </c>
      <c r="C17" s="98">
        <v>50</v>
      </c>
      <c r="D17" s="11">
        <v>589268</v>
      </c>
      <c r="E17" s="11">
        <f t="shared" si="0"/>
        <v>11785.36</v>
      </c>
      <c r="F17" s="11">
        <v>0</v>
      </c>
      <c r="G17" s="11">
        <v>0</v>
      </c>
      <c r="H17" s="22" t="s">
        <v>3</v>
      </c>
      <c r="I17" s="1"/>
    </row>
    <row r="18" spans="1:9" ht="51.75" x14ac:dyDescent="0.25">
      <c r="A18" s="1"/>
      <c r="B18" s="97" t="s">
        <v>165</v>
      </c>
      <c r="C18" s="98">
        <v>25</v>
      </c>
      <c r="D18" s="11">
        <v>717565</v>
      </c>
      <c r="E18" s="11">
        <f t="shared" si="0"/>
        <v>28702.6</v>
      </c>
      <c r="F18" s="11">
        <v>0</v>
      </c>
      <c r="G18" s="11">
        <v>13672</v>
      </c>
      <c r="H18" s="22" t="s">
        <v>3</v>
      </c>
      <c r="I18" s="1"/>
    </row>
    <row r="19" spans="1:9" ht="39" x14ac:dyDescent="0.25">
      <c r="A19" s="1"/>
      <c r="B19" s="97" t="s">
        <v>166</v>
      </c>
      <c r="C19" s="98">
        <v>25</v>
      </c>
      <c r="D19" s="11">
        <v>91656</v>
      </c>
      <c r="E19" s="11">
        <f t="shared" si="0"/>
        <v>3666.24</v>
      </c>
      <c r="F19" s="11">
        <v>0</v>
      </c>
      <c r="G19" s="11">
        <v>0</v>
      </c>
      <c r="H19" s="22" t="s">
        <v>3</v>
      </c>
      <c r="I19" s="1"/>
    </row>
    <row r="20" spans="1:9" ht="51.75" x14ac:dyDescent="0.25">
      <c r="A20" s="1"/>
      <c r="B20" s="97" t="s">
        <v>167</v>
      </c>
      <c r="C20" s="98">
        <v>50</v>
      </c>
      <c r="D20" s="11">
        <v>214956</v>
      </c>
      <c r="E20" s="11">
        <f t="shared" si="0"/>
        <v>4299.12</v>
      </c>
      <c r="F20" s="11">
        <v>0</v>
      </c>
      <c r="G20" s="11">
        <v>0</v>
      </c>
      <c r="H20" s="22" t="s">
        <v>3</v>
      </c>
      <c r="I20" s="1"/>
    </row>
    <row r="21" spans="1:9" ht="39" x14ac:dyDescent="0.25">
      <c r="A21" s="1"/>
      <c r="B21" s="97" t="s">
        <v>168</v>
      </c>
      <c r="C21" s="98">
        <v>50</v>
      </c>
      <c r="D21" s="11">
        <v>12094</v>
      </c>
      <c r="E21" s="11">
        <f t="shared" si="0"/>
        <v>241.88</v>
      </c>
      <c r="F21" s="11">
        <v>0</v>
      </c>
      <c r="G21" s="11">
        <v>0</v>
      </c>
      <c r="H21" s="22" t="s">
        <v>3</v>
      </c>
      <c r="I21" s="1"/>
    </row>
    <row r="22" spans="1:9" ht="26.25" x14ac:dyDescent="0.25">
      <c r="A22" s="1"/>
      <c r="B22" s="97" t="s">
        <v>169</v>
      </c>
      <c r="C22" s="98">
        <v>25</v>
      </c>
      <c r="D22" s="11">
        <v>339703</v>
      </c>
      <c r="E22" s="11">
        <f t="shared" si="0"/>
        <v>13588.12</v>
      </c>
      <c r="F22" s="11">
        <v>0</v>
      </c>
      <c r="G22" s="11">
        <v>0</v>
      </c>
      <c r="H22" s="22" t="s">
        <v>3</v>
      </c>
      <c r="I22" s="1"/>
    </row>
    <row r="23" spans="1:9" ht="26.25" x14ac:dyDescent="0.25">
      <c r="A23" s="1"/>
      <c r="B23" s="97" t="s">
        <v>170</v>
      </c>
      <c r="C23" s="98">
        <v>10</v>
      </c>
      <c r="D23" s="11">
        <v>484424</v>
      </c>
      <c r="E23" s="11">
        <f t="shared" si="0"/>
        <v>48442.400000000001</v>
      </c>
      <c r="F23" s="11">
        <v>0</v>
      </c>
      <c r="G23" s="11">
        <v>0</v>
      </c>
      <c r="H23" s="22" t="s">
        <v>3</v>
      </c>
      <c r="I23" s="1"/>
    </row>
    <row r="24" spans="1:9" ht="39" x14ac:dyDescent="0.25">
      <c r="A24" s="1"/>
      <c r="B24" s="97" t="s">
        <v>171</v>
      </c>
      <c r="C24" s="98">
        <v>75</v>
      </c>
      <c r="D24" s="11">
        <v>2118157</v>
      </c>
      <c r="E24" s="11">
        <f t="shared" ref="E24:E25" si="1">D24/C24</f>
        <v>28242.093333333334</v>
      </c>
      <c r="F24" s="11">
        <v>0</v>
      </c>
      <c r="G24" s="11">
        <v>40163</v>
      </c>
      <c r="H24" s="22" t="s">
        <v>3</v>
      </c>
      <c r="I24" s="1"/>
    </row>
    <row r="25" spans="1:9" ht="39" x14ac:dyDescent="0.25">
      <c r="A25" s="1"/>
      <c r="B25" s="97" t="s">
        <v>172</v>
      </c>
      <c r="C25" s="98">
        <v>75</v>
      </c>
      <c r="D25" s="11">
        <v>1127004</v>
      </c>
      <c r="E25" s="11">
        <f t="shared" si="1"/>
        <v>15026.72</v>
      </c>
      <c r="F25" s="11">
        <v>0</v>
      </c>
      <c r="G25" s="11">
        <v>0</v>
      </c>
      <c r="H25" s="22" t="s">
        <v>3</v>
      </c>
      <c r="I25" s="1"/>
    </row>
    <row r="26" spans="1:9" x14ac:dyDescent="0.25">
      <c r="A26" s="1"/>
      <c r="B26" s="88" t="s">
        <v>143</v>
      </c>
      <c r="C26" s="89"/>
      <c r="D26" s="90"/>
      <c r="E26" s="20">
        <f>SUM(E10:E25)</f>
        <v>241349.39333333331</v>
      </c>
      <c r="F26" s="20">
        <f>SUM(F10:F25)</f>
        <v>0</v>
      </c>
      <c r="G26" s="20">
        <f>SUM(G10:G25)</f>
        <v>85452</v>
      </c>
      <c r="H26" s="21" t="s">
        <v>3</v>
      </c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</sheetData>
  <sheetProtection password="DFE9" sheet="1" objects="1" scenarios="1"/>
  <mergeCells count="3">
    <mergeCell ref="B3:H4"/>
    <mergeCell ref="B26:D26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2" t="s">
        <v>93</v>
      </c>
      <c r="C3" s="82"/>
      <c r="D3" s="82"/>
      <c r="E3" s="82"/>
      <c r="F3" s="82"/>
      <c r="G3" s="82"/>
      <c r="H3" s="1"/>
    </row>
    <row r="4" spans="1:8" ht="15" customHeight="1" x14ac:dyDescent="0.25">
      <c r="A4" s="1"/>
      <c r="B4" s="82"/>
      <c r="C4" s="82"/>
      <c r="D4" s="82"/>
      <c r="E4" s="82"/>
      <c r="F4" s="82"/>
      <c r="G4" s="8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Anlægsprojekter'!F26</f>
        <v>0</v>
      </c>
      <c r="E10" s="22" t="s">
        <v>3</v>
      </c>
      <c r="F10" s="11">
        <f>SUM('Fane 9. Anlægsprojekter'!E26,'Fane 9. Anlægsprojekter'!G26)</f>
        <v>326801.39333333331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326801.39333333331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332324.33688066661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174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175</v>
      </c>
      <c r="C3" s="84"/>
      <c r="D3" s="84"/>
      <c r="E3" s="84"/>
      <c r="F3" s="84"/>
      <c r="G3" s="1"/>
      <c r="H3" s="1"/>
    </row>
    <row r="4" spans="1:8" ht="25.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46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6852034.6069466211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332324.33688066661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92637.120801505342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-123708.93309868949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7153287.1315301033</v>
      </c>
      <c r="D15" s="18" t="s">
        <v>3</v>
      </c>
      <c r="E15" s="17">
        <f>C15</f>
        <v>7153287.1315301033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omk.'!E15</f>
        <v>2112101.2448840197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2112101.2448840197</v>
      </c>
      <c r="D23" s="18" t="s">
        <v>3</v>
      </c>
      <c r="E23" s="17">
        <f>C23</f>
        <v>2112101.2448840197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11546.656899612095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11546.656899612095</v>
      </c>
      <c r="D28" s="18" t="s">
        <v>3</v>
      </c>
      <c r="E28" s="17">
        <f>C28</f>
        <v>11546.656899612095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underdæk'!G15</f>
        <v>-573844.5</v>
      </c>
      <c r="D30" s="18" t="s">
        <v>3</v>
      </c>
      <c r="E30" s="17">
        <f>C30</f>
        <v>-573844.5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8703090.5333137363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47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7153287.1315301033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332195.6276649927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92241.968206625286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-123173.99469552439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7122355.105041204</v>
      </c>
      <c r="D14" s="18" t="s">
        <v>3</v>
      </c>
      <c r="E14" s="17">
        <f>C14</f>
        <v>7122355.105041204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omk.'!E15*(1+Prisudvikling2019)</f>
        <v>2147795.7559225596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2147795.7559225596</v>
      </c>
      <c r="D22" s="18" t="s">
        <v>3</v>
      </c>
      <c r="E22" s="17">
        <f>C22</f>
        <v>2147795.7559225596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underdæk'!G14&gt;1,'Fane 7. Hist. over el. underdæk'!G15,0)</f>
        <v>-573844.5</v>
      </c>
      <c r="D24" s="18" t="s">
        <v>3</v>
      </c>
      <c r="E24" s="17">
        <f>C24</f>
        <v>-573844.5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8696306.3609637637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90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83" t="s">
        <v>48</v>
      </c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7122355.105041204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133156.09297441298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122618.13924646392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-125428.19873345539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7252701.1385286255</v>
      </c>
      <c r="D13" s="18" t="s">
        <v>3</v>
      </c>
      <c r="E13" s="17">
        <f>C13</f>
        <v>7252701.1385286255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omk.'!E15*(1+Prisudvikling2019)^2</f>
        <v>2184093.5041976506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2184093.5041976506</v>
      </c>
      <c r="D21" s="18" t="s">
        <v>3</v>
      </c>
      <c r="E21" s="17">
        <f>C21</f>
        <v>2184093.5041976506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18830.501302704022</v>
      </c>
      <c r="D23" s="18" t="s">
        <v>3</v>
      </c>
      <c r="E23" s="17">
        <f>C23</f>
        <v>18830.501302704022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335978.47946755093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335978.47946755093</v>
      </c>
      <c r="D27" s="36" t="s">
        <v>3</v>
      </c>
      <c r="E27" s="17">
        <f>C27</f>
        <v>335978.47946755093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9791603.6234965306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91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83" t="s">
        <v>48</v>
      </c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7252701.1385286255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122570.64924113375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-125379.62039208591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7249892.1673776731</v>
      </c>
      <c r="D12" s="18" t="s">
        <v>3</v>
      </c>
      <c r="E12" s="17">
        <f>C12</f>
        <v>7249892.1673776731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omk.'!E15*(1+Prisudvikling2019)^3</f>
        <v>2221004.6844185903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2221004.6844185903</v>
      </c>
      <c r="D20" s="18" t="s">
        <v>3</v>
      </c>
      <c r="E20" s="17">
        <f>C20</f>
        <v>2221004.6844185903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19148.73677471972</v>
      </c>
      <c r="D22" s="18" t="s">
        <v>3</v>
      </c>
      <c r="E22" s="17">
        <f>C22</f>
        <v>19148.73677471972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341656.51577055251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156</v>
      </c>
      <c r="C26" s="55">
        <f>SUM(C24:C25)</f>
        <v>341656.51577055251</v>
      </c>
      <c r="D26" s="36" t="s">
        <v>3</v>
      </c>
      <c r="E26" s="17">
        <f>C26</f>
        <v>341656.51577055251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9831702.1043415368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92</v>
      </c>
      <c r="C3" s="84"/>
      <c r="D3" s="84"/>
      <c r="E3" s="84"/>
      <c r="F3" s="84"/>
      <c r="G3" s="84"/>
      <c r="H3" s="84"/>
      <c r="I3" s="1"/>
    </row>
    <row r="4" spans="1:9" ht="29.2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9094305.2604466211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2242270.6534999995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6852034.6069466211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138</v>
      </c>
      <c r="C3" s="84"/>
      <c r="D3" s="84"/>
      <c r="E3" s="84"/>
      <c r="F3" s="84"/>
      <c r="G3" s="84"/>
      <c r="H3" s="84"/>
      <c r="I3" s="1"/>
    </row>
    <row r="4" spans="1:9" ht="29.2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3153204.4138209973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3848993.6650707182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7002198.078891715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3153204.4138209973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3975620.6603707178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7128825.0741917156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126626.9952999996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126626.9952999996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133156.09297441298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2" t="s">
        <v>133</v>
      </c>
      <c r="C3" s="82"/>
      <c r="D3" s="82"/>
      <c r="E3" s="82"/>
      <c r="F3" s="82"/>
      <c r="G3" s="1"/>
      <c r="H3" s="1"/>
    </row>
    <row r="4" spans="1:8" ht="15" customHeight="1" x14ac:dyDescent="0.25">
      <c r="A4" s="1"/>
      <c r="B4" s="82"/>
      <c r="C4" s="82"/>
      <c r="D4" s="82"/>
      <c r="E4" s="82"/>
      <c r="F4" s="8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173</v>
      </c>
      <c r="C10" s="46"/>
      <c r="D10" s="47"/>
      <c r="E10" s="11">
        <v>1995033</v>
      </c>
      <c r="F10" s="22" t="s">
        <v>3</v>
      </c>
      <c r="G10" s="1"/>
      <c r="H10" s="1"/>
    </row>
    <row r="11" spans="1:8" x14ac:dyDescent="0.25">
      <c r="A11" s="1"/>
      <c r="B11" s="41" t="s">
        <v>148</v>
      </c>
      <c r="C11" s="46"/>
      <c r="D11" s="47"/>
      <c r="E11" s="11">
        <v>4667</v>
      </c>
      <c r="F11" s="22" t="s">
        <v>3</v>
      </c>
      <c r="G11" s="1"/>
      <c r="H11" s="1"/>
    </row>
    <row r="12" spans="1:8" x14ac:dyDescent="0.25">
      <c r="A12" s="1"/>
      <c r="B12" s="41" t="s">
        <v>149</v>
      </c>
      <c r="C12" s="46"/>
      <c r="D12" s="47"/>
      <c r="E12" s="11">
        <v>5889</v>
      </c>
      <c r="F12" s="22" t="s">
        <v>3</v>
      </c>
      <c r="G12" s="1"/>
      <c r="H12" s="1"/>
    </row>
    <row r="13" spans="1:8" x14ac:dyDescent="0.25">
      <c r="A13" s="1"/>
      <c r="B13" s="41" t="s">
        <v>150</v>
      </c>
      <c r="C13" s="46"/>
      <c r="D13" s="47"/>
      <c r="E13" s="11">
        <v>36893</v>
      </c>
      <c r="F13" s="22" t="s">
        <v>3</v>
      </c>
      <c r="G13" s="1"/>
      <c r="H13" s="1"/>
    </row>
    <row r="14" spans="1:8" x14ac:dyDescent="0.25">
      <c r="A14" s="1"/>
      <c r="B14" s="38" t="s">
        <v>136</v>
      </c>
      <c r="C14" s="39"/>
      <c r="D14" s="40"/>
      <c r="E14" s="20">
        <f>SUM(E10:E13)</f>
        <v>2042482</v>
      </c>
      <c r="F14" s="21" t="s">
        <v>3</v>
      </c>
      <c r="G14" s="1"/>
      <c r="H14" s="1"/>
    </row>
    <row r="15" spans="1:8" x14ac:dyDescent="0.25">
      <c r="A15" s="1"/>
      <c r="B15" s="38" t="s">
        <v>137</v>
      </c>
      <c r="C15" s="39"/>
      <c r="D15" s="40"/>
      <c r="E15" s="20">
        <f>E14*(1+Prisudvikling2019)^2</f>
        <v>2112101.2448840197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4" t="s">
        <v>128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124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91" t="s">
        <v>33</v>
      </c>
      <c r="C9" s="92"/>
      <c r="D9" s="93"/>
      <c r="E9" s="11">
        <v>69226.833333333328</v>
      </c>
      <c r="F9" s="22" t="s">
        <v>3</v>
      </c>
      <c r="G9" s="19"/>
      <c r="H9" s="27"/>
      <c r="I9" s="1"/>
    </row>
    <row r="10" spans="1:9" x14ac:dyDescent="0.25">
      <c r="A10" s="1"/>
      <c r="B10" s="85" t="s">
        <v>115</v>
      </c>
      <c r="C10" s="86"/>
      <c r="D10" s="87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5" t="s">
        <v>125</v>
      </c>
      <c r="C11" s="86"/>
      <c r="D11" s="87"/>
      <c r="E11" s="11">
        <f>E9/E10</f>
        <v>17306.708333333332</v>
      </c>
      <c r="F11" s="22" t="s">
        <v>3</v>
      </c>
      <c r="G11" s="14"/>
      <c r="H11" s="28"/>
      <c r="I11" s="1"/>
    </row>
    <row r="12" spans="1:9" x14ac:dyDescent="0.25">
      <c r="A12" s="1"/>
      <c r="B12" s="88" t="s">
        <v>131</v>
      </c>
      <c r="C12" s="89"/>
      <c r="D12" s="89"/>
      <c r="E12" s="89"/>
      <c r="F12" s="90"/>
      <c r="G12" s="20">
        <f>E11</f>
        <v>17306.708333333332</v>
      </c>
      <c r="H12" s="21" t="s">
        <v>3</v>
      </c>
      <c r="I12" s="1"/>
    </row>
    <row r="13" spans="1:9" x14ac:dyDescent="0.25">
      <c r="A13" s="1"/>
      <c r="B13" s="88" t="s">
        <v>127</v>
      </c>
      <c r="C13" s="89"/>
      <c r="D13" s="89"/>
      <c r="E13" s="89"/>
      <c r="F13" s="90"/>
      <c r="G13" s="20">
        <f>G12*(1+Prisudvikling2018)*(1+Prisudvikling2019)^4</f>
        <v>18830.501302704022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8" t="s">
        <v>122</v>
      </c>
      <c r="C17" s="89"/>
      <c r="D17" s="89"/>
      <c r="E17" s="89"/>
      <c r="F17" s="89"/>
      <c r="G17" s="89"/>
      <c r="H17" s="90"/>
      <c r="I17" s="1"/>
    </row>
    <row r="18" spans="1:9" x14ac:dyDescent="0.25">
      <c r="A18" s="1"/>
      <c r="B18" s="91" t="s">
        <v>122</v>
      </c>
      <c r="C18" s="92"/>
      <c r="D18" s="93"/>
      <c r="E18" s="11">
        <v>1235162.3479268178</v>
      </c>
      <c r="F18" s="22" t="s">
        <v>3</v>
      </c>
      <c r="G18" s="14"/>
      <c r="H18" s="28"/>
      <c r="I18" s="1"/>
    </row>
    <row r="19" spans="1:9" x14ac:dyDescent="0.25">
      <c r="A19" s="1"/>
      <c r="B19" s="85" t="s">
        <v>115</v>
      </c>
      <c r="C19" s="86"/>
      <c r="D19" s="87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5" t="s">
        <v>126</v>
      </c>
      <c r="C20" s="86"/>
      <c r="D20" s="87"/>
      <c r="E20" s="11">
        <f>E18/E19</f>
        <v>308790.58698170446</v>
      </c>
      <c r="F20" s="22" t="s">
        <v>3</v>
      </c>
      <c r="G20" s="14"/>
      <c r="H20" s="28"/>
      <c r="I20" s="1"/>
    </row>
    <row r="21" spans="1:9" x14ac:dyDescent="0.25">
      <c r="A21" s="1"/>
      <c r="B21" s="88" t="s">
        <v>131</v>
      </c>
      <c r="C21" s="89"/>
      <c r="D21" s="89"/>
      <c r="E21" s="89"/>
      <c r="F21" s="90"/>
      <c r="G21" s="20">
        <f>E20</f>
        <v>308790.58698170446</v>
      </c>
      <c r="H21" s="21" t="s">
        <v>3</v>
      </c>
      <c r="I21" s="1"/>
    </row>
    <row r="22" spans="1:9" x14ac:dyDescent="0.25">
      <c r="A22" s="1"/>
      <c r="B22" s="88" t="s">
        <v>127</v>
      </c>
      <c r="C22" s="89"/>
      <c r="D22" s="89"/>
      <c r="E22" s="89"/>
      <c r="F22" s="90"/>
      <c r="G22" s="20">
        <f>G21*(1+Prisudvikling2018)*(1+Prisudvikling2019)^4</f>
        <v>335978.47946755093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2018-08-28T08:00:24Z</dcterms:modified>
</cp:coreProperties>
</file>