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C35" i="2" l="1"/>
  <c r="E35" i="2" s="1"/>
  <c r="E36" i="2" s="1"/>
  <c r="E30" i="15"/>
  <c r="C29" i="15"/>
  <c r="E29" i="15" s="1"/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3" i="19"/>
  <c r="E14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C9" i="15" l="1"/>
  <c r="C12" i="15" l="1"/>
  <c r="C13" i="15" s="1"/>
  <c r="C14" i="15" l="1"/>
  <c r="E14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<sst xmlns="http://schemas.openxmlformats.org/spreadsheetml/2006/main" count="378" uniqueCount="162">
  <si>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</si>
  <si>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</si>
  <si>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</si>
  <si>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</si>
  <si>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</si>
  <si>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</si>
  <si>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</si>
  <si>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</si>
  <si>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</si>
  <si>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</si>
  <si>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</si>
  <si>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</si>
  <si>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</si>
  <si>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</si>
  <si>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</si>
  <si>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</si>
  <si>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</si>
  <si>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</si>
  <si>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</si>
  <si>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</si>
  <si>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</si>
  <si>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</si>
  <si>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</si>
  <si>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</si>
  <si>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</si>
  <si>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</si>
  <si>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</si>
  <si>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</si>
  <si>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</si>
  <si>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</si>
  <si>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</si>
  <si>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</si>
  <si>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</si>
  <si>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</si>
  <si>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</si>
  <si>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</si>
  <si>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</si>
  <si>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</si>
  <si>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</si>
  <si>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</si>
  <si>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</si>
  <si>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</si>
  <si>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</si>
  <si>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</si>
  <si>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</si>
  <si>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</si>
  <si>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</si>
  <si>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</si>
  <si>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</si>
  <si>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</si>
  <si>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</si>
  <si>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</si>
  <si>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</si>
  <si>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</si>
  <si>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</si>
  <si>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</si>
  <si>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</si>
  <si>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</si>
  <si>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</si>
  <si>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</si>
  <si>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</si>
  <si>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</si>
  <si>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</si>
  <si>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</si>
  <si>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</si>
  <si>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</si>
  <si>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</si>
  <si>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</si>
  <si>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</si>
  <si>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</si>
  <si>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</si>
  <si>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</si>
  <si>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</si>
  <si>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</si>
  <si>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</si>
  <si>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</si>
  <si>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</si>
  <si>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</si>
  <si>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</si>
  <si>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</si>
  <si>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</si>
  <si>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</si>
  <si>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</si>
  <si>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</si>
  <si>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</si>
  <si>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</si>
  <si>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</si>
  <si>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</si>
  <si>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</si>
  <si>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</si>
  <si>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</si>
  <si>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</si>
  <si>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</si>
  <si>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</si>
  <si>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</si>
  <si>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</si>
  <si>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</si>
  <si>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</si>
  <si>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</si>
  <si>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</si>
  <si>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</si>
  <si>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</si>
  <si>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</si>
  <si>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</si>
  <si>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</si>
  <si>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</si>
  <si>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</si>
  <si>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</si>
  <si>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</si>
  <si>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</si>
  <si>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</si>
  <si>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</si>
  <si>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</si>
  <si>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</si>
  <si>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</si>
  <si>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</si>
  <si>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</si>
  <si>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</si>
  <si>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</si>
  <si>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</si>
  <si>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</si>
  <si>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</si>
  <si>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</si>
  <si>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</si>
  <si>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</si>
  <si>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</si>
  <si>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</si>
  <si>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</si>
  <si>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</si>
  <si>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</si>
  <si>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</si>
  <si>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</si>
  <si>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</si>
  <si>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</si>
  <si>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</si>
  <si>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</si>
  <si>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</si>
  <si>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</si>
  <si>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</si>
  <si>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</si>
  <si>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</si>
  <si>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</si>
  <si>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</si>
  <si>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</si>
  <si>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</si>
  <si>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</si>
  <si>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</si>
  <si>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</si>
  <si>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Ingen anlægsprojekter</t>
  </si>
  <si>
    <t>Afgift for ledingsført vand</t>
  </si>
  <si>
    <t>Afgift til Forsyningsekretariatet</t>
  </si>
  <si>
    <t>Erstatninger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</si>
  <si>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</si>
  <si>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</si>
  <si>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</si>
  <si>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</si>
  <si>
    <t>Fane 11: Bortfald eller nedsættelse af omkostninger til mål, medfinansiering eller udvidelse</t>
  </si>
  <si>
    <t>Fane 12: Nøgletal</t>
  </si>
  <si>
    <t>Korrektion af prislofterne for 2011-2015</t>
  </si>
  <si>
    <t>Korrektion af budgetterede omkostninger i prisloft 2011-2015</t>
  </si>
  <si>
    <t>Korrektion af prisudvikling, generelt og individuelt effektiviseringskrav i prisloft 2015</t>
  </si>
  <si>
    <t>Korrektion for overholdelse af indtægtsrammen i prisloft 2011-2015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</si>
</sst>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77" t="s">
        <v>103</v>
      </c>
      <c r="E8" s="77"/>
      <c r="F8" s="77"/>
      <c r="G8" s="7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6" t="s">
        <v>5</v>
      </c>
      <c r="E11" s="76"/>
      <c r="F11" s="76"/>
      <c r="G11" s="7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3" t="s">
        <v>32</v>
      </c>
      <c r="E13" s="64"/>
      <c r="F13" s="64"/>
      <c r="G13" s="65"/>
      <c r="H13" s="1"/>
      <c r="I13" s="1"/>
    </row>
    <row r="14" spans="1:9" x14ac:dyDescent="0.25">
      <c r="A14" s="1"/>
      <c r="B14" s="1"/>
      <c r="C14" s="6" t="s">
        <v>31</v>
      </c>
      <c r="D14" s="63" t="s">
        <v>96</v>
      </c>
      <c r="E14" s="64"/>
      <c r="F14" s="64"/>
      <c r="G14" s="65"/>
      <c r="H14" s="1"/>
      <c r="I14" s="1"/>
    </row>
    <row r="15" spans="1:9" x14ac:dyDescent="0.25">
      <c r="A15" s="1"/>
      <c r="B15" s="1"/>
      <c r="C15" s="6" t="s">
        <v>94</v>
      </c>
      <c r="D15" s="63" t="s">
        <v>97</v>
      </c>
      <c r="E15" s="64"/>
      <c r="F15" s="64"/>
      <c r="G15" s="65"/>
      <c r="H15" s="1"/>
      <c r="I15" s="1"/>
    </row>
    <row r="16" spans="1:9" x14ac:dyDescent="0.25">
      <c r="A16" s="1"/>
      <c r="B16" s="1"/>
      <c r="C16" s="6" t="s">
        <v>95</v>
      </c>
      <c r="D16" s="63" t="s">
        <v>132</v>
      </c>
      <c r="E16" s="64"/>
      <c r="F16" s="64"/>
      <c r="G16" s="65"/>
      <c r="H16" s="1"/>
      <c r="I16" s="1"/>
    </row>
    <row r="17" spans="1:9" x14ac:dyDescent="0.25">
      <c r="A17" s="1"/>
      <c r="B17" s="1"/>
      <c r="C17" s="6" t="s">
        <v>7</v>
      </c>
      <c r="D17" s="78" t="s">
        <v>98</v>
      </c>
      <c r="E17" s="79"/>
      <c r="F17" s="79"/>
      <c r="G17" s="80"/>
      <c r="H17" s="1"/>
      <c r="I17" s="1"/>
    </row>
    <row r="18" spans="1:9" x14ac:dyDescent="0.25">
      <c r="A18" s="1"/>
      <c r="B18" s="1"/>
      <c r="C18" s="6" t="s">
        <v>8</v>
      </c>
      <c r="D18" s="78" t="s">
        <v>100</v>
      </c>
      <c r="E18" s="79"/>
      <c r="F18" s="79"/>
      <c r="G18" s="80"/>
      <c r="H18" s="1"/>
      <c r="I18" s="1"/>
    </row>
    <row r="19" spans="1:9" x14ac:dyDescent="0.25">
      <c r="A19" s="1"/>
      <c r="B19" s="1"/>
      <c r="C19" s="6" t="s">
        <v>9</v>
      </c>
      <c r="D19" s="78" t="s">
        <v>99</v>
      </c>
      <c r="E19" s="79"/>
      <c r="F19" s="79"/>
      <c r="G19" s="80"/>
      <c r="H19" s="1"/>
      <c r="I19" s="1"/>
    </row>
    <row r="20" spans="1:9" x14ac:dyDescent="0.25">
      <c r="A20" s="1"/>
      <c r="B20" s="1"/>
      <c r="C20" s="6" t="s">
        <v>10</v>
      </c>
      <c r="D20" s="81" t="s">
        <v>129</v>
      </c>
      <c r="E20" s="82"/>
      <c r="F20" s="82"/>
      <c r="G20" s="83"/>
      <c r="H20" s="1"/>
      <c r="I20" s="1"/>
    </row>
    <row r="21" spans="1:9" x14ac:dyDescent="0.25">
      <c r="A21" s="1"/>
      <c r="B21" s="1"/>
      <c r="C21" s="6" t="s">
        <v>11</v>
      </c>
      <c r="D21" s="73" t="s">
        <v>101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12</v>
      </c>
      <c r="D22" s="73" t="s">
        <v>130</v>
      </c>
      <c r="E22" s="74"/>
      <c r="F22" s="74"/>
      <c r="G22" s="75"/>
      <c r="H22" s="1"/>
      <c r="I22" s="1"/>
    </row>
    <row r="23" spans="1:9" x14ac:dyDescent="0.25">
      <c r="A23" s="1"/>
      <c r="B23" s="1"/>
      <c r="C23" s="6" t="s">
        <v>13</v>
      </c>
      <c r="D23" s="73" t="s">
        <v>104</v>
      </c>
      <c r="E23" s="74"/>
      <c r="F23" s="74"/>
      <c r="G23" s="75"/>
      <c r="H23" s="1"/>
      <c r="I23" s="1"/>
    </row>
    <row r="24" spans="1:9" x14ac:dyDescent="0.25">
      <c r="A24" s="1"/>
      <c r="B24" s="1"/>
      <c r="C24" s="6" t="s">
        <v>25</v>
      </c>
      <c r="D24" s="69" t="s">
        <v>28</v>
      </c>
      <c r="E24" s="70"/>
      <c r="F24" s="70"/>
      <c r="G24" s="71"/>
      <c r="H24" s="1"/>
      <c r="I24" s="1"/>
    </row>
    <row r="25" spans="1:9" x14ac:dyDescent="0.25">
      <c r="A25" s="1"/>
      <c r="B25" s="1"/>
      <c r="C25" s="6" t="s">
        <v>29</v>
      </c>
      <c r="D25" s="66" t="s">
        <v>102</v>
      </c>
      <c r="E25" s="67"/>
      <c r="F25" s="67"/>
      <c r="G25" s="68"/>
      <c r="H25" s="1"/>
      <c r="I25" s="1"/>
    </row>
    <row r="26" spans="1:9" x14ac:dyDescent="0.25">
      <c r="A26" s="1"/>
      <c r="B26" s="1"/>
      <c r="C26" s="6" t="s">
        <v>30</v>
      </c>
      <c r="D26" s="66" t="s">
        <v>65</v>
      </c>
      <c r="E26" s="67"/>
      <c r="F26" s="67"/>
      <c r="G26" s="68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  <mergeCell ref="D16:G16"/>
    <mergeCell ref="D26:G26"/>
    <mergeCell ref="D24:G24"/>
    <mergeCell ref="D25:G25"/>
    <mergeCell ref="D14:G14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134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-42099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-42099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0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0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0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112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93" t="s">
        <v>105</v>
      </c>
      <c r="C9" s="94"/>
      <c r="D9" s="95"/>
      <c r="E9" s="11">
        <v>3517336.3754665405</v>
      </c>
      <c r="F9" s="22" t="s">
        <v>3</v>
      </c>
      <c r="G9" s="19"/>
      <c r="H9" s="27"/>
      <c r="I9" s="1"/>
    </row>
    <row r="10" spans="1:9" x14ac:dyDescent="0.25">
      <c r="A10" s="1"/>
      <c r="B10" s="93" t="s">
        <v>106</v>
      </c>
      <c r="C10" s="94"/>
      <c r="D10" s="95"/>
      <c r="E10" s="11">
        <v>4069077</v>
      </c>
      <c r="F10" s="22" t="s">
        <v>3</v>
      </c>
      <c r="G10" s="14"/>
      <c r="H10" s="28"/>
      <c r="I10" s="1"/>
    </row>
    <row r="11" spans="1:9" x14ac:dyDescent="0.25">
      <c r="A11" s="1"/>
      <c r="B11" s="93" t="s">
        <v>113</v>
      </c>
      <c r="C11" s="94"/>
      <c r="D11" s="95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6" t="s">
        <v>107</v>
      </c>
      <c r="C12" s="97"/>
      <c r="D12" s="98"/>
      <c r="E12" s="17">
        <f>E9-(E10-E11)</f>
        <v>-551740.62453345954</v>
      </c>
      <c r="F12" s="25" t="s">
        <v>3</v>
      </c>
      <c r="G12" s="17">
        <f>E12</f>
        <v>-551740.62453345954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0" t="s">
        <v>117</v>
      </c>
      <c r="C17" s="91"/>
      <c r="D17" s="91"/>
      <c r="E17" s="91"/>
      <c r="F17" s="91"/>
      <c r="G17" s="91"/>
      <c r="H17" s="92"/>
      <c r="I17" s="1"/>
    </row>
    <row r="18" spans="1:9" x14ac:dyDescent="0.25">
      <c r="A18" s="1"/>
      <c r="B18" s="87" t="s">
        <v>114</v>
      </c>
      <c r="C18" s="88"/>
      <c r="D18" s="89"/>
      <c r="E18" s="11">
        <f>IF(E12&lt;0,E12,0)</f>
        <v>-551740.62453345954</v>
      </c>
      <c r="F18" s="22" t="s">
        <v>3</v>
      </c>
      <c r="G18" s="14"/>
      <c r="H18" s="28"/>
      <c r="I18" s="1"/>
    </row>
    <row r="19" spans="1:9" x14ac:dyDescent="0.25">
      <c r="A19" s="1"/>
      <c r="B19" s="87" t="s">
        <v>115</v>
      </c>
      <c r="C19" s="88"/>
      <c r="D19" s="89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7" t="s">
        <v>116</v>
      </c>
      <c r="C20" s="88"/>
      <c r="D20" s="89"/>
      <c r="E20" s="11">
        <f>E18/E19</f>
        <v>-137935.15613336489</v>
      </c>
      <c r="F20" s="22" t="s">
        <v>3</v>
      </c>
      <c r="G20" s="14"/>
      <c r="H20" s="28"/>
      <c r="I20" s="1"/>
    </row>
    <row r="21" spans="1:9" x14ac:dyDescent="0.25">
      <c r="A21" s="1"/>
      <c r="B21" s="90" t="s">
        <v>118</v>
      </c>
      <c r="C21" s="91"/>
      <c r="D21" s="91"/>
      <c r="E21" s="91"/>
      <c r="F21" s="92"/>
      <c r="G21" s="20">
        <f>E20</f>
        <v>-137935.15613336489</v>
      </c>
      <c r="H21" s="21" t="s">
        <v>3</v>
      </c>
      <c r="I21" s="1"/>
    </row>
    <row r="22" spans="1:9" x14ac:dyDescent="0.25">
      <c r="A22" s="1"/>
      <c r="B22" s="90" t="s">
        <v>119</v>
      </c>
      <c r="C22" s="91"/>
      <c r="D22" s="91"/>
      <c r="E22" s="91"/>
      <c r="F22" s="92"/>
      <c r="G22" s="20">
        <f>G21*(1+Prisudvikling2019)^4</f>
        <v>-147498.62104604638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22:F22"/>
    <mergeCell ref="B17:H17"/>
    <mergeCell ref="B18:D18"/>
    <mergeCell ref="B19:D19"/>
    <mergeCell ref="B20:D20"/>
    <mergeCell ref="B21:F21"/>
    <mergeCell ref="B12:D12"/>
    <mergeCell ref="B3:H4"/>
    <mergeCell ref="B8:H8"/>
    <mergeCell ref="B9:D9"/>
    <mergeCell ref="B10:D10"/>
    <mergeCell ref="B11:D1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7.7109375" style="2" customWidth="1"/>
    <col min="3" max="3" width="10" style="2" customWidth="1"/>
    <col min="4" max="4" width="16.14062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141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142</v>
      </c>
      <c r="C8" s="91"/>
      <c r="D8" s="91"/>
      <c r="E8" s="91"/>
      <c r="F8" s="91"/>
      <c r="G8" s="91"/>
      <c r="H8" s="92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15" customHeight="1" x14ac:dyDescent="0.25">
      <c r="A10" s="1"/>
      <c r="B10" s="61" t="s">
        <v>148</v>
      </c>
      <c r="C10" s="62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90" t="s">
        <v>143</v>
      </c>
      <c r="C11" s="91"/>
      <c r="D11" s="92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93</v>
      </c>
      <c r="C3" s="84"/>
      <c r="D3" s="84"/>
      <c r="E3" s="84"/>
      <c r="F3" s="84"/>
      <c r="G3" s="84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8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38" t="s">
        <v>146</v>
      </c>
      <c r="C11" s="40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38" t="s">
        <v>147</v>
      </c>
      <c r="C12" s="40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156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154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157</v>
      </c>
      <c r="C3" s="86"/>
      <c r="D3" s="86"/>
      <c r="E3" s="86"/>
      <c r="F3" s="86"/>
      <c r="G3" s="1"/>
      <c r="H3" s="1"/>
    </row>
    <row r="4" spans="1:8" ht="25.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x14ac:dyDescent="0.25">
      <c r="A9" s="1"/>
      <c r="B9" s="41" t="s">
        <v>59</v>
      </c>
      <c r="C9" s="7">
        <f>'Fane 3. Omkostninger i ØR2018'!G13</f>
        <v>2448828.1523035252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31100.117534254769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-42158.780587242261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2437769.4892505375</v>
      </c>
      <c r="D15" s="18" t="s">
        <v>3</v>
      </c>
      <c r="E15" s="17">
        <f>C15</f>
        <v>2437769.4892505375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152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omk.'!E14</f>
        <v>1400326.6764080897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1400326.6764080897</v>
      </c>
      <c r="D23" s="18" t="s">
        <v>3</v>
      </c>
      <c r="E23" s="17">
        <f>C23</f>
        <v>1400326.6764080897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7066.6733217530264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7066.6733217530264</v>
      </c>
      <c r="D28" s="18" t="s">
        <v>3</v>
      </c>
      <c r="E28" s="17">
        <f>C28</f>
        <v>7066.6733217530264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0</v>
      </c>
      <c r="D30" s="18" t="s">
        <v>3</v>
      </c>
      <c r="E30" s="17">
        <f>C30</f>
        <v>0</v>
      </c>
      <c r="F30" s="18" t="s">
        <v>3</v>
      </c>
      <c r="G30" s="1"/>
    </row>
    <row r="31" spans="1:7" ht="15" customHeight="1" x14ac:dyDescent="0.25">
      <c r="A31" s="1"/>
      <c r="B31" s="38" t="s">
        <v>158</v>
      </c>
      <c r="C31" s="39"/>
      <c r="D31" s="39"/>
      <c r="E31" s="39"/>
      <c r="F31" s="40"/>
      <c r="G31" s="1"/>
    </row>
    <row r="32" spans="1:7" x14ac:dyDescent="0.25">
      <c r="A32" s="1"/>
      <c r="B32" s="41" t="s">
        <v>159</v>
      </c>
      <c r="C32" s="7">
        <v>-137796.67087962962</v>
      </c>
      <c r="D32" s="8" t="s">
        <v>3</v>
      </c>
      <c r="E32" s="9"/>
      <c r="F32" s="10"/>
      <c r="G32" s="1"/>
    </row>
    <row r="33" spans="1:7" ht="26.25" x14ac:dyDescent="0.25">
      <c r="A33" s="1"/>
      <c r="B33" s="41" t="s">
        <v>160</v>
      </c>
      <c r="C33" s="7">
        <v>-5612.7499999999982</v>
      </c>
      <c r="D33" s="8" t="s">
        <v>3</v>
      </c>
      <c r="E33" s="33"/>
      <c r="F33" s="13"/>
      <c r="G33" s="1"/>
    </row>
    <row r="34" spans="1:7" ht="26.25" x14ac:dyDescent="0.25">
      <c r="A34" s="1"/>
      <c r="B34" s="42" t="s">
        <v>161</v>
      </c>
      <c r="C34" s="7">
        <v>-240987.75</v>
      </c>
      <c r="D34" s="8" t="s">
        <v>3</v>
      </c>
      <c r="E34" s="32"/>
      <c r="F34" s="13"/>
      <c r="G34" s="1"/>
    </row>
    <row r="35" spans="1:7" ht="15" customHeight="1" x14ac:dyDescent="0.25">
      <c r="A35" s="1"/>
      <c r="B35" s="29" t="s">
        <v>64</v>
      </c>
      <c r="C35" s="17">
        <f>SUM(C32:C34)</f>
        <v>-384397.17087962962</v>
      </c>
      <c r="D35" s="18" t="s">
        <v>3</v>
      </c>
      <c r="E35" s="17">
        <f>C35</f>
        <v>-384397.17087962962</v>
      </c>
      <c r="F35" s="18" t="s">
        <v>3</v>
      </c>
      <c r="G35" s="1"/>
    </row>
    <row r="36" spans="1:7" x14ac:dyDescent="0.25">
      <c r="A36" s="1"/>
      <c r="B36" s="38" t="s">
        <v>35</v>
      </c>
      <c r="C36" s="39"/>
      <c r="D36" s="40"/>
      <c r="E36" s="20">
        <f>SUM(E15,E19,E23,E28,E30,E35)</f>
        <v>3460765.6681007505</v>
      </c>
      <c r="F36" s="21" t="s">
        <v>3</v>
      </c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2437769.4892505375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0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30959.672513481826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-41968.395749988325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2426760.7660140307</v>
      </c>
      <c r="D14" s="18" t="s">
        <v>3</v>
      </c>
      <c r="E14" s="17">
        <f>C14</f>
        <v>2426760.7660140307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152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omk.'!E14*(1+Prisudvikling2019)</f>
        <v>1423992.1972393864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1423992.1972393864</v>
      </c>
      <c r="D22" s="18" t="s">
        <v>3</v>
      </c>
      <c r="E22" s="17">
        <f>C22</f>
        <v>1423992.1972393864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0</v>
      </c>
      <c r="D24" s="18" t="s">
        <v>3</v>
      </c>
      <c r="E24" s="17">
        <f>C24</f>
        <v>0</v>
      </c>
      <c r="F24" s="18" t="s">
        <v>3</v>
      </c>
      <c r="G24" s="1"/>
    </row>
    <row r="25" spans="1:7" ht="15" customHeight="1" x14ac:dyDescent="0.25">
      <c r="A25" s="1"/>
      <c r="B25" s="38" t="s">
        <v>158</v>
      </c>
      <c r="C25" s="39"/>
      <c r="D25" s="39"/>
      <c r="E25" s="39"/>
      <c r="F25" s="40"/>
      <c r="G25" s="1"/>
    </row>
    <row r="26" spans="1:7" x14ac:dyDescent="0.25">
      <c r="A26" s="1"/>
      <c r="B26" s="41" t="s">
        <v>159</v>
      </c>
      <c r="C26" s="7">
        <v>-137796.67087962962</v>
      </c>
      <c r="D26" s="8" t="s">
        <v>3</v>
      </c>
      <c r="E26" s="9"/>
      <c r="F26" s="10"/>
      <c r="G26" s="1"/>
    </row>
    <row r="27" spans="1:7" ht="26.25" x14ac:dyDescent="0.25">
      <c r="A27" s="1"/>
      <c r="B27" s="41" t="s">
        <v>160</v>
      </c>
      <c r="C27" s="7">
        <v>-5612.7499999999982</v>
      </c>
      <c r="D27" s="8" t="s">
        <v>3</v>
      </c>
      <c r="E27" s="33"/>
      <c r="F27" s="13"/>
      <c r="G27" s="1"/>
    </row>
    <row r="28" spans="1:7" ht="26.25" x14ac:dyDescent="0.25">
      <c r="A28" s="1"/>
      <c r="B28" s="42" t="s">
        <v>161</v>
      </c>
      <c r="C28" s="7">
        <v>-240987.75</v>
      </c>
      <c r="D28" s="8" t="s">
        <v>3</v>
      </c>
      <c r="E28" s="32"/>
      <c r="F28" s="13"/>
      <c r="G28" s="1"/>
    </row>
    <row r="29" spans="1:7" x14ac:dyDescent="0.25">
      <c r="A29" s="1"/>
      <c r="B29" s="29" t="s">
        <v>64</v>
      </c>
      <c r="C29" s="17">
        <f>SUM(C26:C28)</f>
        <v>-384397.17087962962</v>
      </c>
      <c r="D29" s="18" t="s">
        <v>3</v>
      </c>
      <c r="E29" s="17">
        <f>C29</f>
        <v>-384397.17087962962</v>
      </c>
      <c r="F29" s="18" t="s">
        <v>3</v>
      </c>
      <c r="G29" s="1"/>
    </row>
    <row r="30" spans="1:7" x14ac:dyDescent="0.25">
      <c r="A30" s="1"/>
      <c r="B30" s="38" t="s">
        <v>68</v>
      </c>
      <c r="C30" s="39"/>
      <c r="D30" s="40"/>
      <c r="E30" s="20">
        <f>SUM(E14,E18,E22,E24,E29)</f>
        <v>3466355.7923737876</v>
      </c>
      <c r="F30" s="2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90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2426760.7660140307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39455.471319678712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41679.054410939687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-42634.219959659036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2465261.0717849899</v>
      </c>
      <c r="D13" s="18" t="s">
        <v>3</v>
      </c>
      <c r="E13" s="17">
        <f>C13</f>
        <v>2465261.0717849899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152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omk.'!E14*(1+Prisudvikling2019)^2</f>
        <v>1448057.6653727316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1448057.6653727316</v>
      </c>
      <c r="D21" s="18" t="s">
        <v>3</v>
      </c>
      <c r="E21" s="17">
        <f>C21</f>
        <v>1448057.6653727316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-147289.22795987164</v>
      </c>
      <c r="D23" s="18" t="s">
        <v>3</v>
      </c>
      <c r="E23" s="17">
        <f>C23</f>
        <v>-147289.22795987164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175558.45904804155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-147498.62104604638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28059.838001995173</v>
      </c>
      <c r="D27" s="36" t="s">
        <v>3</v>
      </c>
      <c r="E27" s="17">
        <f>C27</f>
        <v>28059.838001995173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3794089.3471998451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91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2465261.0717849899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41662.912113166327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-42617.707726268658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2464306.2761718878</v>
      </c>
      <c r="D12" s="18" t="s">
        <v>3</v>
      </c>
      <c r="E12" s="17">
        <f>C12</f>
        <v>2464306.2761718878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152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omk.'!E14*(1+Prisudvikling2019)^3</f>
        <v>1472529.8399175308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1472529.8399175308</v>
      </c>
      <c r="D20" s="18" t="s">
        <v>3</v>
      </c>
      <c r="E20" s="17">
        <f>C20</f>
        <v>1472529.8399175308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-149778.41591239345</v>
      </c>
      <c r="D22" s="18" t="s">
        <v>3</v>
      </c>
      <c r="E22" s="17">
        <f>C22</f>
        <v>-149778.41591239345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178525.39700595345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-149991.34774172454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155</v>
      </c>
      <c r="C26" s="55">
        <f>SUM(C24:C25)</f>
        <v>28534.049264228903</v>
      </c>
      <c r="D26" s="36" t="s">
        <v>3</v>
      </c>
      <c r="E26" s="17">
        <f>C26</f>
        <v>28534.049264228903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3815591.749441254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92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3843093.8602035251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1394265.7079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2448828.1523035252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138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1434599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1067899.5880768981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2502498.5880768979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1434599.0298536825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1105420.3931302316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2540019.4229839141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2.985368249937892E-2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37520.805053333519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37520.834907016018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39455.471319678712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153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133</v>
      </c>
      <c r="C3" s="84"/>
      <c r="D3" s="84"/>
      <c r="E3" s="84"/>
      <c r="F3" s="84"/>
      <c r="G3" s="1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149</v>
      </c>
      <c r="C10" s="46"/>
      <c r="D10" s="47"/>
      <c r="E10" s="11">
        <v>1318275</v>
      </c>
      <c r="F10" s="22" t="s">
        <v>3</v>
      </c>
      <c r="G10" s="1"/>
      <c r="H10" s="1"/>
    </row>
    <row r="11" spans="1:8" x14ac:dyDescent="0.25">
      <c r="A11" s="1"/>
      <c r="B11" s="41" t="s">
        <v>150</v>
      </c>
      <c r="C11" s="46"/>
      <c r="D11" s="47"/>
      <c r="E11" s="11">
        <v>2956</v>
      </c>
      <c r="F11" s="22" t="s">
        <v>3</v>
      </c>
      <c r="G11" s="1"/>
      <c r="H11" s="1"/>
    </row>
    <row r="12" spans="1:8" x14ac:dyDescent="0.25">
      <c r="A12" s="1"/>
      <c r="B12" s="41" t="s">
        <v>151</v>
      </c>
      <c r="C12" s="46"/>
      <c r="D12" s="47"/>
      <c r="E12" s="11">
        <v>32938</v>
      </c>
      <c r="F12" s="22" t="s">
        <v>3</v>
      </c>
      <c r="G12" s="1"/>
      <c r="H12" s="1"/>
    </row>
    <row r="13" spans="1:8" x14ac:dyDescent="0.25">
      <c r="A13" s="1"/>
      <c r="B13" s="38" t="s">
        <v>136</v>
      </c>
      <c r="C13" s="39"/>
      <c r="D13" s="40"/>
      <c r="E13" s="20">
        <f>SUM(E10:E12)</f>
        <v>1354169</v>
      </c>
      <c r="F13" s="21" t="s">
        <v>3</v>
      </c>
      <c r="G13" s="1"/>
      <c r="H13" s="1"/>
    </row>
    <row r="14" spans="1:8" x14ac:dyDescent="0.25">
      <c r="A14" s="1"/>
      <c r="B14" s="38" t="s">
        <v>137</v>
      </c>
      <c r="C14" s="39"/>
      <c r="D14" s="40"/>
      <c r="E14" s="20">
        <f>E13*(1+Prisudvikling2019)^2</f>
        <v>1400326.6764080897</v>
      </c>
      <c r="F14" s="21" t="s">
        <v>3</v>
      </c>
      <c r="G14" s="1"/>
      <c r="H14" s="1"/>
    </row>
    <row r="15" spans="1:8" x14ac:dyDescent="0.25">
      <c r="A15" s="1"/>
      <c r="B15" s="24"/>
      <c r="C15" s="23"/>
      <c r="D15" s="23"/>
      <c r="E15" s="23"/>
      <c r="F15" s="23"/>
      <c r="G15" s="1"/>
      <c r="H15" s="1"/>
    </row>
    <row r="16" spans="1:8" x14ac:dyDescent="0.25">
      <c r="A16" s="1"/>
      <c r="B16" s="23"/>
      <c r="C16" s="23"/>
      <c r="D16" s="23"/>
      <c r="E16" s="23"/>
      <c r="F16" s="23"/>
      <c r="G16" s="1"/>
      <c r="H16" s="1"/>
    </row>
    <row r="17" spans="1:8" x14ac:dyDescent="0.25">
      <c r="A17" s="1"/>
      <c r="B17" s="1"/>
      <c r="C17" s="1"/>
      <c r="D17" s="1"/>
      <c r="E17" s="23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128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0" t="s">
        <v>124</v>
      </c>
      <c r="C8" s="91"/>
      <c r="D8" s="91"/>
      <c r="E8" s="91"/>
      <c r="F8" s="91"/>
      <c r="G8" s="91"/>
      <c r="H8" s="92"/>
      <c r="I8" s="1"/>
    </row>
    <row r="9" spans="1:9" x14ac:dyDescent="0.25">
      <c r="A9" s="1"/>
      <c r="B9" s="93" t="s">
        <v>33</v>
      </c>
      <c r="C9" s="94"/>
      <c r="D9" s="95"/>
      <c r="E9" s="11">
        <v>-541481.43333333335</v>
      </c>
      <c r="F9" s="22" t="s">
        <v>3</v>
      </c>
      <c r="G9" s="19"/>
      <c r="H9" s="27"/>
      <c r="I9" s="1"/>
    </row>
    <row r="10" spans="1:9" x14ac:dyDescent="0.25">
      <c r="A10" s="1"/>
      <c r="B10" s="87" t="s">
        <v>115</v>
      </c>
      <c r="C10" s="88"/>
      <c r="D10" s="89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87" t="s">
        <v>125</v>
      </c>
      <c r="C11" s="88"/>
      <c r="D11" s="89"/>
      <c r="E11" s="11">
        <f>E9/E10</f>
        <v>-135370.35833333334</v>
      </c>
      <c r="F11" s="22" t="s">
        <v>3</v>
      </c>
      <c r="G11" s="14"/>
      <c r="H11" s="28"/>
      <c r="I11" s="1"/>
    </row>
    <row r="12" spans="1:9" x14ac:dyDescent="0.25">
      <c r="A12" s="1"/>
      <c r="B12" s="90" t="s">
        <v>131</v>
      </c>
      <c r="C12" s="91"/>
      <c r="D12" s="91"/>
      <c r="E12" s="91"/>
      <c r="F12" s="92"/>
      <c r="G12" s="20">
        <f>E11</f>
        <v>-135370.35833333334</v>
      </c>
      <c r="H12" s="21" t="s">
        <v>3</v>
      </c>
      <c r="I12" s="1"/>
    </row>
    <row r="13" spans="1:9" x14ac:dyDescent="0.25">
      <c r="A13" s="1"/>
      <c r="B13" s="90" t="s">
        <v>127</v>
      </c>
      <c r="C13" s="91"/>
      <c r="D13" s="91"/>
      <c r="E13" s="91"/>
      <c r="F13" s="92"/>
      <c r="G13" s="20">
        <f>G12*(1+Prisudvikling2018)*(1+Prisudvikling2019)^4</f>
        <v>-147289.22795987164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0" t="s">
        <v>122</v>
      </c>
      <c r="C17" s="91"/>
      <c r="D17" s="91"/>
      <c r="E17" s="91"/>
      <c r="F17" s="91"/>
      <c r="G17" s="91"/>
      <c r="H17" s="92"/>
      <c r="I17" s="1"/>
    </row>
    <row r="18" spans="1:9" x14ac:dyDescent="0.25">
      <c r="A18" s="1"/>
      <c r="B18" s="93" t="s">
        <v>122</v>
      </c>
      <c r="C18" s="94"/>
      <c r="D18" s="95"/>
      <c r="E18" s="11">
        <v>645408</v>
      </c>
      <c r="F18" s="22" t="s">
        <v>3</v>
      </c>
      <c r="G18" s="14"/>
      <c r="H18" s="28"/>
      <c r="I18" s="1"/>
    </row>
    <row r="19" spans="1:9" x14ac:dyDescent="0.25">
      <c r="A19" s="1"/>
      <c r="B19" s="87" t="s">
        <v>115</v>
      </c>
      <c r="C19" s="88"/>
      <c r="D19" s="89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87" t="s">
        <v>126</v>
      </c>
      <c r="C20" s="88"/>
      <c r="D20" s="89"/>
      <c r="E20" s="11">
        <f>E18/E19</f>
        <v>161352</v>
      </c>
      <c r="F20" s="22" t="s">
        <v>3</v>
      </c>
      <c r="G20" s="14"/>
      <c r="H20" s="28"/>
      <c r="I20" s="1"/>
    </row>
    <row r="21" spans="1:9" x14ac:dyDescent="0.25">
      <c r="A21" s="1"/>
      <c r="B21" s="90" t="s">
        <v>131</v>
      </c>
      <c r="C21" s="91"/>
      <c r="D21" s="91"/>
      <c r="E21" s="91"/>
      <c r="F21" s="92"/>
      <c r="G21" s="20">
        <f>E20</f>
        <v>161352</v>
      </c>
      <c r="H21" s="21" t="s">
        <v>3</v>
      </c>
      <c r="I21" s="1"/>
    </row>
    <row r="22" spans="1:9" x14ac:dyDescent="0.25">
      <c r="A22" s="1"/>
      <c r="B22" s="90" t="s">
        <v>127</v>
      </c>
      <c r="C22" s="91"/>
      <c r="D22" s="91"/>
      <c r="E22" s="91"/>
      <c r="F22" s="92"/>
      <c r="G22" s="20">
        <f>G21*(1+Prisudvikling2018)*(1+Prisudvikling2019)^4</f>
        <v>175558.45904804155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21:F21"/>
    <mergeCell ref="B22:F22"/>
    <mergeCell ref="B17:H17"/>
    <mergeCell ref="B18:D18"/>
    <mergeCell ref="B19:D19"/>
    <mergeCell ref="B20:D20"/>
    <mergeCell ref="B10:D10"/>
    <mergeCell ref="B11:D11"/>
    <mergeCell ref="B12:F12"/>
    <mergeCell ref="B13:F13"/>
    <mergeCell ref="B3:H4"/>
    <mergeCell ref="B8:H8"/>
    <mergeCell ref="B9:D9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2018-08-31T09:28:16Z</dcterms:modified>
</cp:coreProperties>
</file>