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4" i="19"/>
  <c r="E15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<sst xmlns="http://schemas.openxmlformats.org/spreadsheetml/2006/main" count="360" uniqueCount="159">
  <si>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</si>
  <si>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</si>
  <si>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</si>
  <si>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</si>
  <si>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</si>
  <si>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</si>
  <si>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</si>
  <si>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</si>
  <si>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</si>
  <si>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</si>
  <si>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</si>
  <si>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</si>
  <si>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</si>
  <si>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</si>
  <si>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</si>
  <si>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</si>
  <si>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</si>
  <si>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</si>
  <si>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</si>
  <si>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</si>
  <si>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</si>
  <si>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</si>
  <si>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</si>
  <si>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</si>
  <si>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</si>
  <si>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</si>
  <si>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</si>
  <si>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</si>
  <si>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</si>
  <si>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</si>
  <si>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</si>
  <si>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</si>
  <si>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</si>
  <si>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</si>
  <si>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</si>
  <si>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</si>
  <si>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</si>
  <si>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</si>
  <si>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</si>
  <si>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</si>
  <si>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</si>
  <si>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</si>
  <si>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</si>
  <si>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</si>
  <si>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</si>
  <si>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</si>
  <si>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</si>
  <si>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</si>
  <si>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</si>
  <si>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</si>
  <si>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</si>
  <si>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</si>
  <si>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</si>
  <si>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</si>
  <si>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</si>
  <si>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</si>
  <si>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</si>
  <si>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</si>
  <si>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</si>
  <si>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</si>
  <si>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</si>
  <si>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</si>
  <si>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</si>
  <si>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</si>
  <si>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</si>
  <si>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</si>
  <si>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</si>
  <si>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</si>
  <si>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</si>
  <si>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</si>
  <si>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</si>
  <si>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</si>
  <si>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</si>
  <si>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</si>
  <si>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</si>
  <si>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</si>
  <si>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</si>
  <si>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</si>
  <si>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</si>
  <si>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</si>
  <si>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</si>
  <si>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</si>
  <si>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</si>
  <si>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</si>
  <si>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</si>
  <si>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</si>
  <si>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</si>
  <si>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</si>
  <si>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</si>
  <si>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</si>
  <si>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</si>
  <si>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</si>
  <si>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</si>
  <si>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</si>
  <si>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</si>
  <si>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</si>
  <si>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</si>
  <si>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</si>
  <si>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</si>
  <si>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</si>
  <si>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</si>
  <si>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</si>
  <si>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</si>
  <si>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</si>
  <si>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</si>
  <si>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</si>
  <si>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</si>
  <si>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</si>
  <si>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</si>
  <si>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</si>
  <si>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</si>
  <si>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</si>
  <si>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</si>
  <si>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</si>
  <si>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</si>
  <si>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</si>
  <si>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</si>
  <si>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</si>
  <si>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</si>
  <si>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</si>
  <si>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</si>
  <si>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</si>
  <si>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</si>
  <si>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</si>
  <si>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</si>
  <si>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</si>
  <si>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</si>
  <si>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</si>
  <si>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</si>
  <si>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</si>
  <si>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</si>
  <si>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</si>
  <si>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</si>
  <si>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</si>
  <si>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</si>
  <si>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</si>
  <si>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</si>
  <si>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</si>
  <si>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</si>
  <si>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</si>
  <si>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</si>
  <si>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</si>
  <si>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</si>
  <si>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</si>
  <si>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</si>
  <si>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</si>
  <si>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</si>
  <si>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</si>
  <si>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Ingen anlægsprojekter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</si>
  <si>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</si>
  <si>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</si>
  <si>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</si>
  <si>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</si>
  <si>
    <t>Afgift for ledingsført vand</t>
  </si>
  <si>
    <t>Afgift til Forsyningsekretariatet</t>
  </si>
  <si>
    <t>Køb af ydelser og produkter fra andre vandselskaber reguleret af vandsektorloven</t>
  </si>
  <si>
    <t>Erstatninger</t>
  </si>
  <si>
    <t>Fane 11: Bortfald eller nedsættelse af omkostninger til mål, medfinansiering eller udvidelse</t>
  </si>
  <si>
    <t>Fane 12: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</si>
</sst>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0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0" fontId="8" fillId="9" borderId="2" xfId="0" applyFont="1" applyFill="1" applyBorder="1" applyAlignment="1" applyProtection="1">
      <alignment horizontal="left" wrapText="1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3" t="s">
        <v>4</v>
      </c>
      <c r="E6" s="73"/>
      <c r="F6" s="73"/>
      <c r="G6" s="73"/>
      <c r="H6" s="3"/>
      <c r="I6" s="1"/>
    </row>
    <row r="7" spans="1:9" ht="15" customHeight="1" x14ac:dyDescent="0.25">
      <c r="A7" s="1"/>
      <c r="B7" s="1"/>
      <c r="C7" s="3"/>
      <c r="D7" s="73"/>
      <c r="E7" s="73"/>
      <c r="F7" s="73"/>
      <c r="G7" s="73"/>
      <c r="H7" s="3"/>
      <c r="I7" s="1"/>
    </row>
    <row r="8" spans="1:9" ht="15.75" x14ac:dyDescent="0.25">
      <c r="A8" s="1"/>
      <c r="B8" s="1"/>
      <c r="C8" s="4"/>
      <c r="D8" s="78" t="s">
        <v>103</v>
      </c>
      <c r="E8" s="78"/>
      <c r="F8" s="78"/>
      <c r="G8" s="7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7" t="s">
        <v>5</v>
      </c>
      <c r="E11" s="77"/>
      <c r="F11" s="77"/>
      <c r="G11" s="7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4" t="s">
        <v>32</v>
      </c>
      <c r="E13" s="65"/>
      <c r="F13" s="65"/>
      <c r="G13" s="66"/>
      <c r="H13" s="1"/>
      <c r="I13" s="1"/>
    </row>
    <row r="14" spans="1:9" x14ac:dyDescent="0.25">
      <c r="A14" s="1"/>
      <c r="B14" s="1"/>
      <c r="C14" s="6" t="s">
        <v>31</v>
      </c>
      <c r="D14" s="64" t="s">
        <v>96</v>
      </c>
      <c r="E14" s="65"/>
      <c r="F14" s="65"/>
      <c r="G14" s="66"/>
      <c r="H14" s="1"/>
      <c r="I14" s="1"/>
    </row>
    <row r="15" spans="1:9" x14ac:dyDescent="0.25">
      <c r="A15" s="1"/>
      <c r="B15" s="1"/>
      <c r="C15" s="6" t="s">
        <v>94</v>
      </c>
      <c r="D15" s="64" t="s">
        <v>97</v>
      </c>
      <c r="E15" s="65"/>
      <c r="F15" s="65"/>
      <c r="G15" s="66"/>
      <c r="H15" s="1"/>
      <c r="I15" s="1"/>
    </row>
    <row r="16" spans="1:9" x14ac:dyDescent="0.25">
      <c r="A16" s="1"/>
      <c r="B16" s="1"/>
      <c r="C16" s="6" t="s">
        <v>95</v>
      </c>
      <c r="D16" s="64" t="s">
        <v>132</v>
      </c>
      <c r="E16" s="65"/>
      <c r="F16" s="65"/>
      <c r="G16" s="66"/>
      <c r="H16" s="1"/>
      <c r="I16" s="1"/>
    </row>
    <row r="17" spans="1:9" x14ac:dyDescent="0.25">
      <c r="A17" s="1"/>
      <c r="B17" s="1"/>
      <c r="C17" s="6" t="s">
        <v>7</v>
      </c>
      <c r="D17" s="79" t="s">
        <v>98</v>
      </c>
      <c r="E17" s="80"/>
      <c r="F17" s="80"/>
      <c r="G17" s="81"/>
      <c r="H17" s="1"/>
      <c r="I17" s="1"/>
    </row>
    <row r="18" spans="1:9" x14ac:dyDescent="0.25">
      <c r="A18" s="1"/>
      <c r="B18" s="1"/>
      <c r="C18" s="6" t="s">
        <v>8</v>
      </c>
      <c r="D18" s="79" t="s">
        <v>100</v>
      </c>
      <c r="E18" s="80"/>
      <c r="F18" s="80"/>
      <c r="G18" s="81"/>
      <c r="H18" s="1"/>
      <c r="I18" s="1"/>
    </row>
    <row r="19" spans="1:9" x14ac:dyDescent="0.25">
      <c r="A19" s="1"/>
      <c r="B19" s="1"/>
      <c r="C19" s="6" t="s">
        <v>9</v>
      </c>
      <c r="D19" s="79" t="s">
        <v>99</v>
      </c>
      <c r="E19" s="80"/>
      <c r="F19" s="80"/>
      <c r="G19" s="81"/>
      <c r="H19" s="1"/>
      <c r="I19" s="1"/>
    </row>
    <row r="20" spans="1:9" x14ac:dyDescent="0.25">
      <c r="A20" s="1"/>
      <c r="B20" s="1"/>
      <c r="C20" s="6" t="s">
        <v>10</v>
      </c>
      <c r="D20" s="82" t="s">
        <v>129</v>
      </c>
      <c r="E20" s="83"/>
      <c r="F20" s="83"/>
      <c r="G20" s="84"/>
      <c r="H20" s="1"/>
      <c r="I20" s="1"/>
    </row>
    <row r="21" spans="1:9" x14ac:dyDescent="0.25">
      <c r="A21" s="1"/>
      <c r="B21" s="1"/>
      <c r="C21" s="6" t="s">
        <v>11</v>
      </c>
      <c r="D21" s="74" t="s">
        <v>101</v>
      </c>
      <c r="E21" s="75"/>
      <c r="F21" s="75"/>
      <c r="G21" s="76"/>
      <c r="H21" s="1"/>
      <c r="I21" s="1"/>
    </row>
    <row r="22" spans="1:9" x14ac:dyDescent="0.25">
      <c r="A22" s="1"/>
      <c r="B22" s="1"/>
      <c r="C22" s="6" t="s">
        <v>12</v>
      </c>
      <c r="D22" s="74" t="s">
        <v>130</v>
      </c>
      <c r="E22" s="75"/>
      <c r="F22" s="75"/>
      <c r="G22" s="76"/>
      <c r="H22" s="1"/>
      <c r="I22" s="1"/>
    </row>
    <row r="23" spans="1:9" x14ac:dyDescent="0.25">
      <c r="A23" s="1"/>
      <c r="B23" s="1"/>
      <c r="C23" s="6" t="s">
        <v>13</v>
      </c>
      <c r="D23" s="74" t="s">
        <v>104</v>
      </c>
      <c r="E23" s="75"/>
      <c r="F23" s="75"/>
      <c r="G23" s="76"/>
      <c r="H23" s="1"/>
      <c r="I23" s="1"/>
    </row>
    <row r="24" spans="1:9" x14ac:dyDescent="0.25">
      <c r="A24" s="1"/>
      <c r="B24" s="1"/>
      <c r="C24" s="6" t="s">
        <v>25</v>
      </c>
      <c r="D24" s="70" t="s">
        <v>28</v>
      </c>
      <c r="E24" s="71"/>
      <c r="F24" s="71"/>
      <c r="G24" s="72"/>
      <c r="H24" s="1"/>
      <c r="I24" s="1"/>
    </row>
    <row r="25" spans="1:9" x14ac:dyDescent="0.25">
      <c r="A25" s="1"/>
      <c r="B25" s="1"/>
      <c r="C25" s="6" t="s">
        <v>29</v>
      </c>
      <c r="D25" s="67" t="s">
        <v>102</v>
      </c>
      <c r="E25" s="68"/>
      <c r="F25" s="68"/>
      <c r="G25" s="69"/>
      <c r="H25" s="1"/>
      <c r="I25" s="1"/>
    </row>
    <row r="26" spans="1:9" x14ac:dyDescent="0.25">
      <c r="A26" s="1"/>
      <c r="B26" s="1"/>
      <c r="C26" s="6" t="s">
        <v>30</v>
      </c>
      <c r="D26" s="67" t="s">
        <v>65</v>
      </c>
      <c r="E26" s="68"/>
      <c r="F26" s="68"/>
      <c r="G26" s="69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  <mergeCell ref="D16:G16"/>
    <mergeCell ref="D26:G26"/>
    <mergeCell ref="D24:G24"/>
    <mergeCell ref="D25:G25"/>
    <mergeCell ref="D14:G14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5" t="s">
        <v>134</v>
      </c>
      <c r="C3" s="85"/>
      <c r="D3" s="85"/>
      <c r="E3" s="85"/>
      <c r="F3" s="85"/>
      <c r="G3" s="85"/>
      <c r="H3" s="85"/>
      <c r="I3" s="1"/>
    </row>
    <row r="4" spans="1:9" ht="15" customHeight="1" x14ac:dyDescent="0.25">
      <c r="A4" s="1"/>
      <c r="B4" s="85"/>
      <c r="C4" s="85"/>
      <c r="D4" s="85"/>
      <c r="E4" s="85"/>
      <c r="F4" s="85"/>
      <c r="G4" s="85"/>
      <c r="H4" s="8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-4614526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-3684847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-929679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2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-464839.5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7" t="s">
        <v>135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1" t="s">
        <v>112</v>
      </c>
      <c r="C8" s="92"/>
      <c r="D8" s="92"/>
      <c r="E8" s="92"/>
      <c r="F8" s="92"/>
      <c r="G8" s="92"/>
      <c r="H8" s="93"/>
      <c r="I8" s="1"/>
    </row>
    <row r="9" spans="1:9" x14ac:dyDescent="0.25">
      <c r="A9" s="1"/>
      <c r="B9" s="94" t="s">
        <v>105</v>
      </c>
      <c r="C9" s="95"/>
      <c r="D9" s="96"/>
      <c r="E9" s="11">
        <v>11242669.929717869</v>
      </c>
      <c r="F9" s="22" t="s">
        <v>3</v>
      </c>
      <c r="G9" s="19"/>
      <c r="H9" s="27"/>
      <c r="I9" s="1"/>
    </row>
    <row r="10" spans="1:9" x14ac:dyDescent="0.25">
      <c r="A10" s="1"/>
      <c r="B10" s="94" t="s">
        <v>106</v>
      </c>
      <c r="C10" s="95"/>
      <c r="D10" s="96"/>
      <c r="E10" s="11">
        <v>5457726</v>
      </c>
      <c r="F10" s="22" t="s">
        <v>3</v>
      </c>
      <c r="G10" s="14"/>
      <c r="H10" s="28"/>
      <c r="I10" s="1"/>
    </row>
    <row r="11" spans="1:9" x14ac:dyDescent="0.25">
      <c r="A11" s="1"/>
      <c r="B11" s="94" t="s">
        <v>113</v>
      </c>
      <c r="C11" s="95"/>
      <c r="D11" s="96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7" t="s">
        <v>107</v>
      </c>
      <c r="C12" s="98"/>
      <c r="D12" s="99"/>
      <c r="E12" s="17">
        <f>E9-(E10-E11)</f>
        <v>5784943.9297178686</v>
      </c>
      <c r="F12" s="25" t="s">
        <v>3</v>
      </c>
      <c r="G12" s="17">
        <f>E12</f>
        <v>5784943.9297178686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1" t="s">
        <v>117</v>
      </c>
      <c r="C17" s="92"/>
      <c r="D17" s="92"/>
      <c r="E17" s="92"/>
      <c r="F17" s="92"/>
      <c r="G17" s="92"/>
      <c r="H17" s="93"/>
      <c r="I17" s="1"/>
    </row>
    <row r="18" spans="1:9" x14ac:dyDescent="0.25">
      <c r="A18" s="1"/>
      <c r="B18" s="88" t="s">
        <v>114</v>
      </c>
      <c r="C18" s="89"/>
      <c r="D18" s="90"/>
      <c r="E18" s="11">
        <f>IF(E12&lt;0,E12,0)</f>
        <v>0</v>
      </c>
      <c r="F18" s="22" t="s">
        <v>3</v>
      </c>
      <c r="G18" s="14"/>
      <c r="H18" s="28"/>
      <c r="I18" s="1"/>
    </row>
    <row r="19" spans="1:9" x14ac:dyDescent="0.25">
      <c r="A19" s="1"/>
      <c r="B19" s="88" t="s">
        <v>115</v>
      </c>
      <c r="C19" s="89"/>
      <c r="D19" s="90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8" t="s">
        <v>116</v>
      </c>
      <c r="C20" s="89"/>
      <c r="D20" s="90"/>
      <c r="E20" s="11">
        <f>E18/E19</f>
        <v>0</v>
      </c>
      <c r="F20" s="22" t="s">
        <v>3</v>
      </c>
      <c r="G20" s="14"/>
      <c r="H20" s="28"/>
      <c r="I20" s="1"/>
    </row>
    <row r="21" spans="1:9" x14ac:dyDescent="0.25">
      <c r="A21" s="1"/>
      <c r="B21" s="91" t="s">
        <v>118</v>
      </c>
      <c r="C21" s="92"/>
      <c r="D21" s="92"/>
      <c r="E21" s="92"/>
      <c r="F21" s="93"/>
      <c r="G21" s="20">
        <f>E20</f>
        <v>0</v>
      </c>
      <c r="H21" s="21" t="s">
        <v>3</v>
      </c>
      <c r="I21" s="1"/>
    </row>
    <row r="22" spans="1:9" x14ac:dyDescent="0.25">
      <c r="A22" s="1"/>
      <c r="B22" s="91" t="s">
        <v>119</v>
      </c>
      <c r="C22" s="92"/>
      <c r="D22" s="92"/>
      <c r="E22" s="92"/>
      <c r="F22" s="93"/>
      <c r="G22" s="20">
        <f>G21*(1+Prisudvikling2019)^4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22:F22"/>
    <mergeCell ref="B17:H17"/>
    <mergeCell ref="B18:D18"/>
    <mergeCell ref="B19:D19"/>
    <mergeCell ref="B20:D20"/>
    <mergeCell ref="B21:F21"/>
    <mergeCell ref="B12:D12"/>
    <mergeCell ref="B3:H4"/>
    <mergeCell ref="B8:H8"/>
    <mergeCell ref="B9:D9"/>
    <mergeCell ref="B10:D10"/>
    <mergeCell ref="B11:D1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8.7109375" style="2" customWidth="1"/>
    <col min="3" max="3" width="10" style="2" customWidth="1"/>
    <col min="4" max="4" width="1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5" t="s">
        <v>141</v>
      </c>
      <c r="C3" s="85"/>
      <c r="D3" s="85"/>
      <c r="E3" s="85"/>
      <c r="F3" s="85"/>
      <c r="G3" s="85"/>
      <c r="H3" s="85"/>
      <c r="I3" s="1"/>
    </row>
    <row r="4" spans="1:9" ht="15" customHeight="1" x14ac:dyDescent="0.25">
      <c r="A4" s="1"/>
      <c r="B4" s="85"/>
      <c r="C4" s="85"/>
      <c r="D4" s="85"/>
      <c r="E4" s="85"/>
      <c r="F4" s="85"/>
      <c r="G4" s="85"/>
      <c r="H4" s="8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1" t="s">
        <v>142</v>
      </c>
      <c r="C8" s="92"/>
      <c r="D8" s="92"/>
      <c r="E8" s="92"/>
      <c r="F8" s="92"/>
      <c r="G8" s="92"/>
      <c r="H8" s="93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15" customHeight="1" x14ac:dyDescent="0.25">
      <c r="A10" s="1"/>
      <c r="B10" s="62" t="s">
        <v>148</v>
      </c>
      <c r="C10" s="63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91" t="s">
        <v>143</v>
      </c>
      <c r="C11" s="92"/>
      <c r="D11" s="93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5" t="s">
        <v>93</v>
      </c>
      <c r="C3" s="85"/>
      <c r="D3" s="85"/>
      <c r="E3" s="85"/>
      <c r="F3" s="85"/>
      <c r="G3" s="85"/>
      <c r="H3" s="1"/>
    </row>
    <row r="4" spans="1:8" ht="15" customHeight="1" x14ac:dyDescent="0.25">
      <c r="A4" s="1"/>
      <c r="B4" s="85"/>
      <c r="C4" s="85"/>
      <c r="D4" s="85"/>
      <c r="E4" s="85"/>
      <c r="F4" s="85"/>
      <c r="G4" s="85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38" t="s">
        <v>146</v>
      </c>
      <c r="C11" s="40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38" t="s">
        <v>147</v>
      </c>
      <c r="C12" s="40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157</v>
      </c>
      <c r="C3" s="87"/>
      <c r="D3" s="87"/>
      <c r="E3" s="87"/>
      <c r="F3" s="87"/>
      <c r="G3" s="1"/>
    </row>
    <row r="4" spans="1:7" ht="25.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151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7" t="s">
        <v>158</v>
      </c>
      <c r="C3" s="87"/>
      <c r="D3" s="87"/>
      <c r="E3" s="87"/>
      <c r="F3" s="87"/>
      <c r="G3" s="1"/>
      <c r="H3" s="1"/>
    </row>
    <row r="4" spans="1:8" ht="25.5" customHeight="1" x14ac:dyDescent="0.25">
      <c r="A4" s="1"/>
      <c r="B4" s="87"/>
      <c r="C4" s="87"/>
      <c r="D4" s="87"/>
      <c r="E4" s="87"/>
      <c r="F4" s="87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5" t="s">
        <v>46</v>
      </c>
      <c r="C3" s="85"/>
      <c r="D3" s="85"/>
      <c r="E3" s="85"/>
      <c r="F3" s="85"/>
      <c r="G3" s="1"/>
    </row>
    <row r="4" spans="1:7" ht="15" customHeight="1" x14ac:dyDescent="0.25">
      <c r="A4" s="1"/>
      <c r="B4" s="85"/>
      <c r="C4" s="85"/>
      <c r="D4" s="85"/>
      <c r="E4" s="85"/>
      <c r="F4" s="8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6045752.0531507116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76781.051075014038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-104083.06277183734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6018450.0414538886</v>
      </c>
      <c r="D15" s="18" t="s">
        <v>3</v>
      </c>
      <c r="E15" s="17">
        <f>C15</f>
        <v>6018450.0414538886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149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omk.'!E15</f>
        <v>2133209.0003553396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2133209.0003553396</v>
      </c>
      <c r="D23" s="18" t="s">
        <v>3</v>
      </c>
      <c r="E23" s="17">
        <f>C23</f>
        <v>2133209.0003553396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11798.714424627686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11798.714424627686</v>
      </c>
      <c r="D28" s="18" t="s">
        <v>3</v>
      </c>
      <c r="E28" s="17">
        <f>C28</f>
        <v>11798.714424627686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-464839.5</v>
      </c>
      <c r="D30" s="18" t="s">
        <v>3</v>
      </c>
      <c r="E30" s="17">
        <f>C30</f>
        <v>-464839.5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7698618.2562338561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5" t="s">
        <v>47</v>
      </c>
      <c r="C3" s="85"/>
      <c r="D3" s="85"/>
      <c r="E3" s="85"/>
      <c r="F3" s="85"/>
      <c r="G3" s="1"/>
    </row>
    <row r="4" spans="1:7" ht="15" customHeight="1" x14ac:dyDescent="0.25">
      <c r="A4" s="1"/>
      <c r="B4" s="85"/>
      <c r="C4" s="85"/>
      <c r="D4" s="85"/>
      <c r="E4" s="85"/>
      <c r="F4" s="8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6018450.0414538886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0</v>
      </c>
      <c r="D11" s="8" t="s">
        <v>3</v>
      </c>
      <c r="E11" s="32"/>
      <c r="F11" s="13"/>
      <c r="G11" s="1"/>
    </row>
    <row r="12" spans="1:7" x14ac:dyDescent="0.25">
      <c r="A12" s="1"/>
      <c r="B12" s="42" t="s">
        <v>41</v>
      </c>
      <c r="C12" s="11">
        <f>(C9-C10-C11)*Prisudvikling2017+C10*Prisudvikling2018+C11*Prisudvikling2019</f>
        <v>76434.315526464386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-103613.03406866601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5991271.3229116863</v>
      </c>
      <c r="D14" s="18" t="s">
        <v>3</v>
      </c>
      <c r="E14" s="17">
        <f>C14</f>
        <v>5991271.3229116863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149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omk.'!E15*(1+Prisudvikling2019)</f>
        <v>2169260.2324613445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2169260.2324613445</v>
      </c>
      <c r="D22" s="18" t="s">
        <v>3</v>
      </c>
      <c r="E22" s="17">
        <f>C22</f>
        <v>2169260.2324613445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-464839.5</v>
      </c>
      <c r="D24" s="18" t="s">
        <v>3</v>
      </c>
      <c r="E24" s="17">
        <f>C24</f>
        <v>-464839.5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7695692.0553730307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5" t="s">
        <v>90</v>
      </c>
      <c r="C3" s="85"/>
      <c r="D3" s="85"/>
      <c r="E3" s="85"/>
      <c r="F3" s="85"/>
      <c r="G3" s="1"/>
    </row>
    <row r="4" spans="1:7" ht="15" customHeight="1" x14ac:dyDescent="0.25">
      <c r="A4" s="1"/>
      <c r="B4" s="85"/>
      <c r="C4" s="85"/>
      <c r="D4" s="85"/>
      <c r="E4" s="85"/>
      <c r="F4" s="85"/>
      <c r="G4" s="1"/>
    </row>
    <row r="5" spans="1:7" x14ac:dyDescent="0.25">
      <c r="A5" s="1"/>
      <c r="B5" s="86" t="s">
        <v>48</v>
      </c>
      <c r="C5" s="86"/>
      <c r="D5" s="86"/>
      <c r="E5" s="86"/>
      <c r="F5" s="86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x14ac:dyDescent="0.25">
      <c r="A9" s="1"/>
      <c r="B9" s="45" t="s">
        <v>69</v>
      </c>
      <c r="C9" s="7">
        <f>'Fane 2.2. Økonomisk ramme 2020'!E14</f>
        <v>5991271.3229116863</v>
      </c>
      <c r="D9" s="8" t="s">
        <v>3</v>
      </c>
      <c r="E9" s="9"/>
      <c r="F9" s="10"/>
      <c r="G9" s="1"/>
    </row>
    <row r="10" spans="1:7" x14ac:dyDescent="0.25">
      <c r="A10" s="1"/>
      <c r="B10" s="41" t="s">
        <v>27</v>
      </c>
      <c r="C10" s="7">
        <f>'Fane 4. Korrigeret grundlag'!G24</f>
        <v>62998.631432914233</v>
      </c>
      <c r="D10" s="8" t="s">
        <v>3</v>
      </c>
      <c r="E10" s="32"/>
      <c r="F10" s="13"/>
      <c r="G10" s="1"/>
    </row>
    <row r="11" spans="1:7" x14ac:dyDescent="0.25">
      <c r="A11" s="1"/>
      <c r="B11" s="42" t="s">
        <v>41</v>
      </c>
      <c r="C11" s="11">
        <f>SUM(C9:C10)*Prisudvikling2019</f>
        <v>102317.16222842374</v>
      </c>
      <c r="D11" s="8" t="s">
        <v>3</v>
      </c>
      <c r="E11" s="12"/>
      <c r="F11" s="13"/>
      <c r="G11" s="1"/>
    </row>
    <row r="12" spans="1:7" x14ac:dyDescent="0.25">
      <c r="A12" s="1"/>
      <c r="B12" s="42" t="s">
        <v>14</v>
      </c>
      <c r="C12" s="11">
        <f>-SUM(C9:C11)*GenereltKrav</f>
        <v>-104661.98098174142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6051925.1355912834</v>
      </c>
      <c r="D13" s="18" t="s">
        <v>3</v>
      </c>
      <c r="E13" s="17">
        <f>C13</f>
        <v>6051925.1355912834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149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omk.'!E15*(1+Prisudvikling2019)^2</f>
        <v>2205920.730389941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2205920.730389941</v>
      </c>
      <c r="D21" s="18" t="s">
        <v>3</v>
      </c>
      <c r="E21" s="17">
        <f>C21</f>
        <v>2205920.730389941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-26296.281125986385</v>
      </c>
      <c r="D23" s="18" t="s">
        <v>3</v>
      </c>
      <c r="E23" s="17">
        <f>C23</f>
        <v>-26296.281125986385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739219.53546043579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0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739219.53546043579</v>
      </c>
      <c r="D27" s="36" t="s">
        <v>3</v>
      </c>
      <c r="E27" s="17">
        <f>C27</f>
        <v>739219.53546043579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8970769.1203156747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5" t="s">
        <v>91</v>
      </c>
      <c r="C3" s="85"/>
      <c r="D3" s="85"/>
      <c r="E3" s="85"/>
      <c r="F3" s="85"/>
      <c r="G3" s="1"/>
    </row>
    <row r="4" spans="1:7" ht="15" customHeight="1" x14ac:dyDescent="0.25">
      <c r="A4" s="1"/>
      <c r="B4" s="85"/>
      <c r="C4" s="85"/>
      <c r="D4" s="85"/>
      <c r="E4" s="85"/>
      <c r="F4" s="85"/>
      <c r="G4" s="1"/>
    </row>
    <row r="5" spans="1:7" x14ac:dyDescent="0.25">
      <c r="A5" s="1"/>
      <c r="B5" s="86" t="s">
        <v>48</v>
      </c>
      <c r="C5" s="86"/>
      <c r="D5" s="86"/>
      <c r="E5" s="86"/>
      <c r="F5" s="86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x14ac:dyDescent="0.25">
      <c r="A9" s="1"/>
      <c r="B9" s="41" t="s">
        <v>79</v>
      </c>
      <c r="C9" s="7">
        <f>'Fane 2.3. Økonomisk ramme 2021'!E13</f>
        <v>6051925.1355912834</v>
      </c>
      <c r="D9" s="8" t="s">
        <v>3</v>
      </c>
      <c r="E9" s="9"/>
      <c r="F9" s="10"/>
      <c r="G9" s="1"/>
    </row>
    <row r="10" spans="1:7" x14ac:dyDescent="0.25">
      <c r="A10" s="1"/>
      <c r="B10" s="42" t="s">
        <v>41</v>
      </c>
      <c r="C10" s="11">
        <f>C9*Prisudvikling2019</f>
        <v>102277.53479149268</v>
      </c>
      <c r="D10" s="8" t="s">
        <v>3</v>
      </c>
      <c r="E10" s="12"/>
      <c r="F10" s="13"/>
      <c r="G10" s="1"/>
    </row>
    <row r="11" spans="1:7" x14ac:dyDescent="0.25">
      <c r="A11" s="1"/>
      <c r="B11" s="42" t="s">
        <v>14</v>
      </c>
      <c r="C11" s="11">
        <f>-SUM(C9:C10)*GenereltKrav</f>
        <v>-104621.4453965072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6049581.2249862691</v>
      </c>
      <c r="D12" s="18" t="s">
        <v>3</v>
      </c>
      <c r="E12" s="17">
        <f>C12</f>
        <v>6049581.2249862691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149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omk.'!E15*(1+Prisudvikling2019)^3</f>
        <v>2243200.7907335307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2243200.7907335307</v>
      </c>
      <c r="D20" s="18" t="s">
        <v>3</v>
      </c>
      <c r="E20" s="17">
        <f>C20</f>
        <v>2243200.7907335307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-26740.688277015553</v>
      </c>
      <c r="D22" s="18" t="s">
        <v>3</v>
      </c>
      <c r="E22" s="17">
        <f>C22</f>
        <v>-26740.688277015553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751712.34560971707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152</v>
      </c>
      <c r="C26" s="55">
        <f>SUM(C24:C25)</f>
        <v>751712.34560971707</v>
      </c>
      <c r="D26" s="36" t="s">
        <v>3</v>
      </c>
      <c r="E26" s="17">
        <f>C26</f>
        <v>751712.34560971707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9017753.6730525009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92</v>
      </c>
      <c r="C3" s="87"/>
      <c r="D3" s="87"/>
      <c r="E3" s="87"/>
      <c r="F3" s="87"/>
      <c r="G3" s="87"/>
      <c r="H3" s="87"/>
      <c r="I3" s="1"/>
    </row>
    <row r="4" spans="1:9" ht="29.2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8235382.5868507111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2189630.5337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6045752.0531507116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138</v>
      </c>
      <c r="C3" s="87"/>
      <c r="D3" s="87"/>
      <c r="E3" s="87"/>
      <c r="F3" s="87"/>
      <c r="G3" s="87"/>
      <c r="H3" s="87"/>
      <c r="I3" s="1"/>
    </row>
    <row r="4" spans="1:9" ht="29.2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3546458.2669472969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2631823.9930226286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6178282.2599699255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3546458.2669472969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2691733.5865542963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6238191.8535015937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0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59909.593531667721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59909.593531667721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62998.631432914233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150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5" t="s">
        <v>133</v>
      </c>
      <c r="C3" s="85"/>
      <c r="D3" s="85"/>
      <c r="E3" s="85"/>
      <c r="F3" s="85"/>
      <c r="G3" s="1"/>
      <c r="H3" s="1"/>
    </row>
    <row r="4" spans="1:8" ht="15" customHeight="1" x14ac:dyDescent="0.25">
      <c r="A4" s="1"/>
      <c r="B4" s="85"/>
      <c r="C4" s="85"/>
      <c r="D4" s="85"/>
      <c r="E4" s="85"/>
      <c r="F4" s="85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5" t="s">
        <v>153</v>
      </c>
      <c r="C10" s="46"/>
      <c r="D10" s="47"/>
      <c r="E10" s="11">
        <v>2001256</v>
      </c>
      <c r="F10" s="22" t="s">
        <v>3</v>
      </c>
      <c r="G10" s="1"/>
      <c r="H10" s="1"/>
    </row>
    <row r="11" spans="1:8" x14ac:dyDescent="0.25">
      <c r="A11" s="1"/>
      <c r="B11" s="45" t="s">
        <v>154</v>
      </c>
      <c r="C11" s="46"/>
      <c r="D11" s="47"/>
      <c r="E11" s="11">
        <v>4638</v>
      </c>
      <c r="F11" s="22" t="s">
        <v>3</v>
      </c>
      <c r="G11" s="1"/>
      <c r="H11" s="1"/>
    </row>
    <row r="12" spans="1:8" ht="27" customHeight="1" x14ac:dyDescent="0.25">
      <c r="A12" s="1"/>
      <c r="B12" s="61" t="s">
        <v>155</v>
      </c>
      <c r="C12" s="46"/>
      <c r="D12" s="47"/>
      <c r="E12" s="11">
        <v>57000</v>
      </c>
      <c r="F12" s="22" t="s">
        <v>3</v>
      </c>
      <c r="G12" s="1"/>
      <c r="H12" s="1"/>
    </row>
    <row r="13" spans="1:8" x14ac:dyDescent="0.25">
      <c r="A13" s="1"/>
      <c r="B13" s="45" t="s">
        <v>156</v>
      </c>
      <c r="C13" s="46"/>
      <c r="D13" s="47"/>
      <c r="E13" s="11">
        <v>3000</v>
      </c>
      <c r="F13" s="22" t="s">
        <v>3</v>
      </c>
      <c r="G13" s="1"/>
      <c r="H13" s="1"/>
    </row>
    <row r="14" spans="1:8" x14ac:dyDescent="0.25">
      <c r="A14" s="1"/>
      <c r="B14" s="38" t="s">
        <v>136</v>
      </c>
      <c r="C14" s="39"/>
      <c r="D14" s="40"/>
      <c r="E14" s="20">
        <f>SUM(E10:E12)</f>
        <v>2062894</v>
      </c>
      <c r="F14" s="21" t="s">
        <v>3</v>
      </c>
      <c r="G14" s="1"/>
      <c r="H14" s="1"/>
    </row>
    <row r="15" spans="1:8" x14ac:dyDescent="0.25">
      <c r="A15" s="1"/>
      <c r="B15" s="38" t="s">
        <v>137</v>
      </c>
      <c r="C15" s="39"/>
      <c r="D15" s="40"/>
      <c r="E15" s="20">
        <f>E14*(1+Prisudvikling2019)^2</f>
        <v>2133209.0003553396</v>
      </c>
      <c r="F15" s="21" t="s">
        <v>3</v>
      </c>
      <c r="G15" s="1"/>
      <c r="H15" s="1"/>
    </row>
    <row r="16" spans="1:8" x14ac:dyDescent="0.25">
      <c r="A16" s="1"/>
      <c r="B16" s="24"/>
      <c r="C16" s="23"/>
      <c r="D16" s="23"/>
      <c r="E16" s="23"/>
      <c r="F16" s="23"/>
      <c r="G16" s="1"/>
      <c r="H16" s="1"/>
    </row>
    <row r="17" spans="1:8" x14ac:dyDescent="0.25">
      <c r="A17" s="1"/>
      <c r="B17" s="23"/>
      <c r="C17" s="23"/>
      <c r="D17" s="23"/>
      <c r="E17" s="23"/>
      <c r="F17" s="23"/>
      <c r="G17" s="1"/>
      <c r="H17" s="1"/>
    </row>
    <row r="18" spans="1:8" x14ac:dyDescent="0.25">
      <c r="A18" s="1"/>
      <c r="B18" s="1"/>
      <c r="C18" s="1"/>
      <c r="D18" s="1"/>
      <c r="E18" s="23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7" t="s">
        <v>128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1" t="s">
        <v>124</v>
      </c>
      <c r="C8" s="92"/>
      <c r="D8" s="92"/>
      <c r="E8" s="92"/>
      <c r="F8" s="92"/>
      <c r="G8" s="92"/>
      <c r="H8" s="93"/>
      <c r="I8" s="1"/>
    </row>
    <row r="9" spans="1:9" x14ac:dyDescent="0.25">
      <c r="A9" s="1"/>
      <c r="B9" s="94" t="s">
        <v>33</v>
      </c>
      <c r="C9" s="95"/>
      <c r="D9" s="96"/>
      <c r="E9" s="11">
        <v>-96673.383333333331</v>
      </c>
      <c r="F9" s="22" t="s">
        <v>3</v>
      </c>
      <c r="G9" s="19"/>
      <c r="H9" s="27"/>
      <c r="I9" s="1"/>
    </row>
    <row r="10" spans="1:9" x14ac:dyDescent="0.25">
      <c r="A10" s="1"/>
      <c r="B10" s="88" t="s">
        <v>115</v>
      </c>
      <c r="C10" s="89"/>
      <c r="D10" s="90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88" t="s">
        <v>125</v>
      </c>
      <c r="C11" s="89"/>
      <c r="D11" s="90"/>
      <c r="E11" s="11">
        <f>E9/E10</f>
        <v>-24168.345833333333</v>
      </c>
      <c r="F11" s="22" t="s">
        <v>3</v>
      </c>
      <c r="G11" s="14"/>
      <c r="H11" s="28"/>
      <c r="I11" s="1"/>
    </row>
    <row r="12" spans="1:9" x14ac:dyDescent="0.25">
      <c r="A12" s="1"/>
      <c r="B12" s="91" t="s">
        <v>131</v>
      </c>
      <c r="C12" s="92"/>
      <c r="D12" s="92"/>
      <c r="E12" s="92"/>
      <c r="F12" s="93"/>
      <c r="G12" s="20">
        <f>E11</f>
        <v>-24168.345833333333</v>
      </c>
      <c r="H12" s="21" t="s">
        <v>3</v>
      </c>
      <c r="I12" s="1"/>
    </row>
    <row r="13" spans="1:9" x14ac:dyDescent="0.25">
      <c r="A13" s="1"/>
      <c r="B13" s="91" t="s">
        <v>127</v>
      </c>
      <c r="C13" s="92"/>
      <c r="D13" s="92"/>
      <c r="E13" s="92"/>
      <c r="F13" s="93"/>
      <c r="G13" s="20">
        <f>G12*(1+Prisudvikling2018)*(1+Prisudvikling2019)^4</f>
        <v>-26296.281125986385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1" t="s">
        <v>122</v>
      </c>
      <c r="C17" s="92"/>
      <c r="D17" s="92"/>
      <c r="E17" s="92"/>
      <c r="F17" s="92"/>
      <c r="G17" s="92"/>
      <c r="H17" s="93"/>
      <c r="I17" s="1"/>
    </row>
    <row r="18" spans="1:9" x14ac:dyDescent="0.25">
      <c r="A18" s="1"/>
      <c r="B18" s="94" t="s">
        <v>122</v>
      </c>
      <c r="C18" s="95"/>
      <c r="D18" s="96"/>
      <c r="E18" s="11">
        <v>2717603.0396341719</v>
      </c>
      <c r="F18" s="22" t="s">
        <v>3</v>
      </c>
      <c r="G18" s="14"/>
      <c r="H18" s="28"/>
      <c r="I18" s="1"/>
    </row>
    <row r="19" spans="1:9" x14ac:dyDescent="0.25">
      <c r="A19" s="1"/>
      <c r="B19" s="88" t="s">
        <v>115</v>
      </c>
      <c r="C19" s="89"/>
      <c r="D19" s="90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8" t="s">
        <v>126</v>
      </c>
      <c r="C20" s="89"/>
      <c r="D20" s="90"/>
      <c r="E20" s="11">
        <f>E18/E19</f>
        <v>679400.75990854297</v>
      </c>
      <c r="F20" s="22" t="s">
        <v>3</v>
      </c>
      <c r="G20" s="14"/>
      <c r="H20" s="28"/>
      <c r="I20" s="1"/>
    </row>
    <row r="21" spans="1:9" x14ac:dyDescent="0.25">
      <c r="A21" s="1"/>
      <c r="B21" s="91" t="s">
        <v>131</v>
      </c>
      <c r="C21" s="92"/>
      <c r="D21" s="92"/>
      <c r="E21" s="92"/>
      <c r="F21" s="93"/>
      <c r="G21" s="20">
        <f>E20</f>
        <v>679400.75990854297</v>
      </c>
      <c r="H21" s="21" t="s">
        <v>3</v>
      </c>
      <c r="I21" s="1"/>
    </row>
    <row r="22" spans="1:9" x14ac:dyDescent="0.25">
      <c r="A22" s="1"/>
      <c r="B22" s="91" t="s">
        <v>127</v>
      </c>
      <c r="C22" s="92"/>
      <c r="D22" s="92"/>
      <c r="E22" s="92"/>
      <c r="F22" s="93"/>
      <c r="G22" s="20">
        <f>G21*(1+Prisudvikling2018)*(1+Prisudvikling2019)^4</f>
        <v>739219.53546043579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21:F21"/>
    <mergeCell ref="B22:F22"/>
    <mergeCell ref="B17:H17"/>
    <mergeCell ref="B18:D18"/>
    <mergeCell ref="B19:D19"/>
    <mergeCell ref="B20:D20"/>
    <mergeCell ref="B10:D10"/>
    <mergeCell ref="B11:D11"/>
    <mergeCell ref="B12:F12"/>
    <mergeCell ref="B13:F13"/>
    <mergeCell ref="B3:H4"/>
    <mergeCell ref="B8:H8"/>
    <mergeCell ref="B9:D9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2018-09-04T08:15:29Z</dcterms:modified>
</cp:coreProperties>
</file>