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3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4" i="20" l="1"/>
  <c r="G11" i="7" l="1"/>
  <c r="E10" i="11" l="1"/>
  <c r="E11" i="11" s="1"/>
  <c r="F10" i="20" s="1"/>
  <c r="F13" i="20" s="1"/>
  <c r="F14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<sst xmlns="http://schemas.openxmlformats.org/spreadsheetml/2006/main" count="362" uniqueCount="159">
  <si>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</si>
  <si>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</si>
  <si>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</si>
  <si>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</si>
  <si>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</si>
  <si>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</si>
  <si>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</si>
  <si>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</si>
  <si>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</si>
  <si>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</si>
  <si>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</si>
  <si>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</si>
  <si>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</si>
  <si>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</si>
  <si>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</si>
  <si>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</si>
  <si>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</si>
  <si>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</si>
  <si>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</si>
  <si>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</si>
  <si>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</si>
  <si>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</si>
  <si>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</si>
  <si>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</si>
  <si>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</si>
  <si>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</si>
  <si>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</si>
  <si>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</si>
  <si>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</si>
  <si>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</si>
  <si>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</si>
  <si>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</si>
  <si>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</si>
  <si>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</si>
  <si>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</si>
  <si>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</si>
  <si>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</si>
  <si>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</si>
  <si>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</si>
  <si>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</si>
  <si>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</si>
  <si>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</si>
  <si>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</si>
  <si>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</si>
  <si>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</si>
  <si>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</si>
  <si>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</si>
  <si>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</si>
  <si>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</si>
  <si>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</si>
  <si>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</si>
  <si>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</si>
  <si>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</si>
  <si>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</si>
  <si>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</si>
  <si>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</si>
  <si>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</si>
  <si>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</si>
  <si>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</si>
  <si>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</si>
  <si>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</si>
  <si>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</si>
  <si>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</si>
  <si>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</si>
  <si>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</si>
  <si>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</si>
  <si>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</si>
  <si>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</si>
  <si>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</si>
  <si>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</si>
  <si>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</si>
  <si>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</si>
  <si>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</si>
  <si>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</si>
  <si>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</si>
  <si>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</si>
  <si>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</si>
  <si>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</si>
  <si>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</si>
  <si>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</si>
  <si>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</si>
  <si>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</si>
  <si>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</si>
  <si>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</si>
  <si>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</si>
  <si>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</si>
  <si>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</si>
  <si>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</si>
  <si>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</si>
  <si>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</si>
  <si>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</si>
  <si>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</si>
  <si>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</si>
  <si>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</si>
  <si>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</si>
  <si>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</si>
  <si>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</si>
  <si>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</si>
  <si>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</si>
  <si>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</si>
  <si>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</si>
  <si>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</si>
  <si>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</si>
  <si>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</si>
  <si>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</si>
  <si>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</si>
  <si>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</si>
  <si>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</si>
  <si>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</si>
  <si>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</si>
  <si>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</si>
  <si>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</si>
  <si>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</si>
  <si>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</si>
  <si>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</si>
  <si>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</si>
  <si>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</si>
  <si>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</si>
  <si>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</si>
  <si>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</si>
  <si>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</si>
  <si>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</si>
  <si>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</si>
  <si>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</si>
  <si>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</si>
  <si>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</si>
  <si>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</si>
  <si>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</si>
  <si>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</si>
  <si>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</si>
  <si>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</si>
  <si>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</si>
  <si>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</si>
  <si>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</si>
  <si>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</si>
  <si>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</si>
  <si>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</si>
  <si>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</si>
  <si>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</si>
  <si>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</si>
  <si>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</si>
  <si>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</si>
  <si>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</si>
  <si>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</si>
  <si>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</si>
  <si>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</si>
  <si>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</si>
  <si>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</si>
  <si>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</si>
  <si>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</si>
  <si>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</si>
  <si>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Nødvendige udgifter som følge af vandindvindinger</t>
  </si>
  <si>
    <t>Flytning af forsyningsledninger - Jyllinge Kirke</t>
  </si>
  <si>
    <t>Ingen bortfald eller nedsættelse</t>
  </si>
  <si>
    <t>Samlet korrektioner for overholdelse af indtægtsrammer</t>
  </si>
  <si>
    <t>Afregningsmålere, elektroniske ≤ Ø 110mm (Qn 10)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</si>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</sst>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wrapText="1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5" t="s">
        <v>4</v>
      </c>
      <c r="E6" s="75"/>
      <c r="F6" s="75"/>
      <c r="G6" s="75"/>
      <c r="H6" s="3"/>
      <c r="I6" s="1"/>
    </row>
    <row r="7" spans="1:9" ht="15" customHeight="1" x14ac:dyDescent="0.25">
      <c r="A7" s="1"/>
      <c r="B7" s="1"/>
      <c r="C7" s="3"/>
      <c r="D7" s="75"/>
      <c r="E7" s="75"/>
      <c r="F7" s="75"/>
      <c r="G7" s="75"/>
      <c r="H7" s="3"/>
      <c r="I7" s="1"/>
    </row>
    <row r="8" spans="1:9" ht="15.75" x14ac:dyDescent="0.25">
      <c r="A8" s="1"/>
      <c r="B8" s="1"/>
      <c r="C8" s="4"/>
      <c r="D8" s="80" t="s">
        <v>103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2" t="s">
        <v>32</v>
      </c>
      <c r="E13" s="73"/>
      <c r="F13" s="73"/>
      <c r="G13" s="74"/>
      <c r="H13" s="1"/>
      <c r="I13" s="1"/>
    </row>
    <row r="14" spans="1:9" x14ac:dyDescent="0.25">
      <c r="A14" s="1"/>
      <c r="B14" s="1"/>
      <c r="C14" s="6" t="s">
        <v>31</v>
      </c>
      <c r="D14" s="72" t="s">
        <v>96</v>
      </c>
      <c r="E14" s="73"/>
      <c r="F14" s="73"/>
      <c r="G14" s="74"/>
      <c r="H14" s="1"/>
      <c r="I14" s="1"/>
    </row>
    <row r="15" spans="1:9" x14ac:dyDescent="0.25">
      <c r="A15" s="1"/>
      <c r="B15" s="1"/>
      <c r="C15" s="6" t="s">
        <v>94</v>
      </c>
      <c r="D15" s="72" t="s">
        <v>97</v>
      </c>
      <c r="E15" s="73"/>
      <c r="F15" s="73"/>
      <c r="G15" s="74"/>
      <c r="H15" s="1"/>
      <c r="I15" s="1"/>
    </row>
    <row r="16" spans="1:9" x14ac:dyDescent="0.25">
      <c r="A16" s="1"/>
      <c r="B16" s="1"/>
      <c r="C16" s="6" t="s">
        <v>95</v>
      </c>
      <c r="D16" s="72" t="s">
        <v>132</v>
      </c>
      <c r="E16" s="73"/>
      <c r="F16" s="73"/>
      <c r="G16" s="74"/>
      <c r="H16" s="1"/>
      <c r="I16" s="1"/>
    </row>
    <row r="17" spans="1:9" x14ac:dyDescent="0.25">
      <c r="A17" s="1"/>
      <c r="B17" s="1"/>
      <c r="C17" s="6" t="s">
        <v>7</v>
      </c>
      <c r="D17" s="81" t="s">
        <v>98</v>
      </c>
      <c r="E17" s="82"/>
      <c r="F17" s="82"/>
      <c r="G17" s="83"/>
      <c r="H17" s="1"/>
      <c r="I17" s="1"/>
    </row>
    <row r="18" spans="1:9" x14ac:dyDescent="0.25">
      <c r="A18" s="1"/>
      <c r="B18" s="1"/>
      <c r="C18" s="6" t="s">
        <v>8</v>
      </c>
      <c r="D18" s="81" t="s">
        <v>100</v>
      </c>
      <c r="E18" s="82"/>
      <c r="F18" s="82"/>
      <c r="G18" s="83"/>
      <c r="H18" s="1"/>
      <c r="I18" s="1"/>
    </row>
    <row r="19" spans="1:9" x14ac:dyDescent="0.25">
      <c r="A19" s="1"/>
      <c r="B19" s="1"/>
      <c r="C19" s="6" t="s">
        <v>9</v>
      </c>
      <c r="D19" s="81" t="s">
        <v>99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10</v>
      </c>
      <c r="D20" s="84" t="s">
        <v>129</v>
      </c>
      <c r="E20" s="85"/>
      <c r="F20" s="85"/>
      <c r="G20" s="86"/>
      <c r="H20" s="1"/>
      <c r="I20" s="1"/>
    </row>
    <row r="21" spans="1:9" x14ac:dyDescent="0.25">
      <c r="A21" s="1"/>
      <c r="B21" s="1"/>
      <c r="C21" s="6" t="s">
        <v>11</v>
      </c>
      <c r="D21" s="76" t="s">
        <v>101</v>
      </c>
      <c r="E21" s="77"/>
      <c r="F21" s="77"/>
      <c r="G21" s="78"/>
      <c r="H21" s="1"/>
      <c r="I21" s="1"/>
    </row>
    <row r="22" spans="1:9" x14ac:dyDescent="0.25">
      <c r="A22" s="1"/>
      <c r="B22" s="1"/>
      <c r="C22" s="6" t="s">
        <v>12</v>
      </c>
      <c r="D22" s="76" t="s">
        <v>130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13</v>
      </c>
      <c r="D23" s="76" t="s">
        <v>104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134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-3625431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-2896085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-729346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-364673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135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5311762.3862548657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4963410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9" t="s">
        <v>107</v>
      </c>
      <c r="C12" s="100"/>
      <c r="D12" s="101"/>
      <c r="E12" s="17">
        <f>E9-(E10-E11)</f>
        <v>348352.38625486568</v>
      </c>
      <c r="F12" s="25" t="s">
        <v>3</v>
      </c>
      <c r="G12" s="17">
        <f>E12</f>
        <v>348352.38625486568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6" t="s">
        <v>114</v>
      </c>
      <c r="C18" s="97"/>
      <c r="D18" s="98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6" t="s">
        <v>115</v>
      </c>
      <c r="C19" s="97"/>
      <c r="D19" s="98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6" t="s">
        <v>116</v>
      </c>
      <c r="C20" s="97"/>
      <c r="D20" s="98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141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39" x14ac:dyDescent="0.25">
      <c r="A10" s="1"/>
      <c r="B10" s="61" t="s">
        <v>155</v>
      </c>
      <c r="C10" s="62">
        <v>10</v>
      </c>
      <c r="D10" s="11">
        <v>310759</v>
      </c>
      <c r="E10" s="11">
        <f>D10/C10</f>
        <v>31075.9</v>
      </c>
      <c r="F10" s="11">
        <v>0</v>
      </c>
      <c r="G10" s="11">
        <v>4455</v>
      </c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31075.9</v>
      </c>
      <c r="F11" s="20">
        <f>SUM(F10:F10)</f>
        <v>0</v>
      </c>
      <c r="G11" s="20">
        <f>SUM(G10:G10)</f>
        <v>4455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93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35530.9</v>
      </c>
      <c r="G10" s="22" t="s">
        <v>3</v>
      </c>
      <c r="H10" s="1"/>
    </row>
    <row r="11" spans="1:8" x14ac:dyDescent="0.25">
      <c r="A11" s="1"/>
      <c r="B11" s="63" t="s">
        <v>152</v>
      </c>
      <c r="C11" s="64"/>
      <c r="D11" s="58">
        <v>0</v>
      </c>
      <c r="E11" s="22" t="s">
        <v>3</v>
      </c>
      <c r="F11" s="11">
        <v>1840</v>
      </c>
      <c r="G11" s="22" t="s">
        <v>3</v>
      </c>
      <c r="H11" s="1"/>
    </row>
    <row r="12" spans="1:8" ht="26.25" x14ac:dyDescent="0.25">
      <c r="A12" s="1"/>
      <c r="B12" s="65" t="s">
        <v>151</v>
      </c>
      <c r="C12" s="57"/>
      <c r="D12" s="58">
        <v>778</v>
      </c>
      <c r="E12" s="22" t="s">
        <v>3</v>
      </c>
      <c r="F12" s="11">
        <v>56562</v>
      </c>
      <c r="G12" s="22" t="s">
        <v>3</v>
      </c>
      <c r="H12" s="1"/>
    </row>
    <row r="13" spans="1:8" x14ac:dyDescent="0.25">
      <c r="A13" s="1"/>
      <c r="B13" s="38" t="s">
        <v>146</v>
      </c>
      <c r="C13" s="40"/>
      <c r="D13" s="20">
        <f>SUM(D10:D12)</f>
        <v>778</v>
      </c>
      <c r="E13" s="21" t="s">
        <v>3</v>
      </c>
      <c r="F13" s="20">
        <f>SUM(F10:F12)</f>
        <v>93932.9</v>
      </c>
      <c r="G13" s="21" t="s">
        <v>3</v>
      </c>
      <c r="H13" s="1"/>
    </row>
    <row r="14" spans="1:8" x14ac:dyDescent="0.25">
      <c r="A14" s="1"/>
      <c r="B14" s="38" t="s">
        <v>147</v>
      </c>
      <c r="C14" s="40"/>
      <c r="D14" s="20">
        <f>D13*(1+Prisudvikling2019)</f>
        <v>791.14819999999997</v>
      </c>
      <c r="E14" s="21" t="s">
        <v>3</v>
      </c>
      <c r="F14" s="20">
        <f>F13*(1+Prisudvikling2019)</f>
        <v>95520.366009999983</v>
      </c>
      <c r="G14" s="21" t="s">
        <v>3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157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158</v>
      </c>
      <c r="C3" s="89"/>
      <c r="D3" s="89"/>
      <c r="E3" s="89"/>
      <c r="F3" s="89"/>
      <c r="G3" s="1"/>
      <c r="H3" s="1"/>
    </row>
    <row r="4" spans="1:8" ht="25.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46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3767179.580173336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Tillæg'!D14,'Fane 10. Tillæg'!F14)</f>
        <v>96311.514209999979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49470.84525835036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-66520.352973908681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3846441.586667778</v>
      </c>
      <c r="D15" s="18" t="s">
        <v>3</v>
      </c>
      <c r="E15" s="17">
        <f>C15</f>
        <v>3846441.586667778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149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1422366.1430140196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1422366.1430140196</v>
      </c>
      <c r="D23" s="18" t="s">
        <v>3</v>
      </c>
      <c r="E23" s="17">
        <f>C23</f>
        <v>1422366.1430140196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8242.0167618330852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8242.0167618330852</v>
      </c>
      <c r="D28" s="18" t="s">
        <v>3</v>
      </c>
      <c r="E28" s="17">
        <f>C28</f>
        <v>8242.0167618330852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-364673</v>
      </c>
      <c r="D30" s="18" t="s">
        <v>3</v>
      </c>
      <c r="E30" s="17">
        <f>C30</f>
        <v>-364673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4912376.7464436302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47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3846441.586667778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96274.212760546448</v>
      </c>
      <c r="D11" s="8" t="s">
        <v>3</v>
      </c>
      <c r="E11" s="32"/>
      <c r="F11" s="13"/>
      <c r="G11" s="1"/>
    </row>
    <row r="12" spans="1:7" x14ac:dyDescent="0.25">
      <c r="A12" s="1"/>
      <c r="B12" s="42" t="s">
        <v>41</v>
      </c>
      <c r="C12" s="11">
        <f>(C9-C10-C11)*Prisudvikling2017+C10*Prisudvikling2018+C11*Prisudvikling2019</f>
        <v>49254.159844275076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-66226.8276907049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3829468.9188213483</v>
      </c>
      <c r="D14" s="18" t="s">
        <v>3</v>
      </c>
      <c r="E14" s="17">
        <f>C14</f>
        <v>3829468.9188213483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149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1446404.1308309564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1446404.1308309564</v>
      </c>
      <c r="D22" s="18" t="s">
        <v>3</v>
      </c>
      <c r="E22" s="17">
        <f>C22</f>
        <v>1446404.1308309564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-364673</v>
      </c>
      <c r="D24" s="18" t="s">
        <v>3</v>
      </c>
      <c r="E24" s="17">
        <f>C24</f>
        <v>-364673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4911200.0496523045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90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48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3829468.9188213483</v>
      </c>
      <c r="D9" s="8" t="s">
        <v>3</v>
      </c>
      <c r="E9" s="9"/>
      <c r="F9" s="10"/>
      <c r="G9" s="1"/>
    </row>
    <row r="10" spans="1:7" x14ac:dyDescent="0.25">
      <c r="A10" s="1"/>
      <c r="B10" s="41" t="s">
        <v>27</v>
      </c>
      <c r="C10" s="7">
        <f>'Fane 4. Korrigeret grundlag'!G24</f>
        <v>142610.61325627417</v>
      </c>
      <c r="D10" s="8" t="s">
        <v>3</v>
      </c>
      <c r="E10" s="32"/>
      <c r="F10" s="13"/>
      <c r="G10" s="1"/>
    </row>
    <row r="11" spans="1:7" x14ac:dyDescent="0.25">
      <c r="A11" s="1"/>
      <c r="B11" s="42" t="s">
        <v>41</v>
      </c>
      <c r="C11" s="11">
        <f>SUM(C9:C10)*Prisudvikling2019</f>
        <v>67128.144092111819</v>
      </c>
      <c r="D11" s="8" t="s">
        <v>3</v>
      </c>
      <c r="E11" s="12"/>
      <c r="F11" s="13"/>
      <c r="G11" s="1"/>
    </row>
    <row r="12" spans="1:7" x14ac:dyDescent="0.25">
      <c r="A12" s="1"/>
      <c r="B12" s="42" t="s">
        <v>14</v>
      </c>
      <c r="C12" s="11">
        <f>-SUM(C9:C11)*GenereltKrav</f>
        <v>-68666.53049488549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3970541.1456748489</v>
      </c>
      <c r="D13" s="18" t="s">
        <v>3</v>
      </c>
      <c r="E13" s="17">
        <f>C13</f>
        <v>3970541.1456748489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149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1470848.3606419994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1470848.3606419994</v>
      </c>
      <c r="D21" s="18" t="s">
        <v>3</v>
      </c>
      <c r="E21" s="17">
        <f>C21</f>
        <v>1470848.3606419994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71901.135718811987</v>
      </c>
      <c r="D23" s="18" t="s">
        <v>3</v>
      </c>
      <c r="E23" s="17">
        <f>C23</f>
        <v>71901.135718811987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-69830.293185595088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-69830.293185595088</v>
      </c>
      <c r="D27" s="36" t="s">
        <v>3</v>
      </c>
      <c r="E27" s="17">
        <f>C27</f>
        <v>-69830.293185595088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5443460.3488500649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48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3970541.1456748489</v>
      </c>
      <c r="D9" s="8" t="s">
        <v>3</v>
      </c>
      <c r="E9" s="9"/>
      <c r="F9" s="10"/>
      <c r="G9" s="1"/>
    </row>
    <row r="10" spans="1:7" x14ac:dyDescent="0.25">
      <c r="A10" s="1"/>
      <c r="B10" s="42" t="s">
        <v>41</v>
      </c>
      <c r="C10" s="11">
        <f>C9*Prisudvikling2019</f>
        <v>67102.145361904943</v>
      </c>
      <c r="D10" s="8" t="s">
        <v>3</v>
      </c>
      <c r="E10" s="12"/>
      <c r="F10" s="13"/>
      <c r="G10" s="1"/>
    </row>
    <row r="11" spans="1:7" x14ac:dyDescent="0.25">
      <c r="A11" s="1"/>
      <c r="B11" s="42" t="s">
        <v>14</v>
      </c>
      <c r="C11" s="11">
        <f>-SUM(C9:C10)*GenereltKrav</f>
        <v>-68639.935947624821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3969003.3550891289</v>
      </c>
      <c r="D12" s="18" t="s">
        <v>3</v>
      </c>
      <c r="E12" s="17">
        <f>C12</f>
        <v>3969003.3550891289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149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1495705.697936849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1495705.697936849</v>
      </c>
      <c r="D20" s="18" t="s">
        <v>3</v>
      </c>
      <c r="E20" s="17">
        <f>C20</f>
        <v>1495705.697936849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73116.264912459897</v>
      </c>
      <c r="D22" s="18" t="s">
        <v>3</v>
      </c>
      <c r="E22" s="17">
        <f>C22</f>
        <v>73116.264912459897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-71010.425140431646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-71010.425140431646</v>
      </c>
      <c r="D26" s="36" t="s">
        <v>3</v>
      </c>
      <c r="E26" s="17">
        <f>C26</f>
        <v>-71010.425140431646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5466814.8927980056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92</v>
      </c>
      <c r="C3" s="89"/>
      <c r="D3" s="89"/>
      <c r="E3" s="89"/>
      <c r="F3" s="89"/>
      <c r="G3" s="89"/>
      <c r="H3" s="89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5388860.2338357382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1621680.6536624022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3767179.580173336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138</v>
      </c>
      <c r="C3" s="89"/>
      <c r="D3" s="89"/>
      <c r="E3" s="89"/>
      <c r="F3" s="89"/>
      <c r="G3" s="89"/>
      <c r="H3" s="89"/>
      <c r="I3" s="1"/>
    </row>
    <row r="4" spans="1:9" ht="29.2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2009004.3536216628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1840734.3150300004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3849738.6686516632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2153541.961121663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1831814.6357160003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3985356.5968376631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144537.60750000016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-8919.6793140000664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135617.92818600009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142610.61325627417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150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133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156</v>
      </c>
      <c r="C10" s="46"/>
      <c r="D10" s="47"/>
      <c r="E10" s="11">
        <v>1372388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3094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1375482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1422366.1430140196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9" t="s">
        <v>128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264331.14333333337</v>
      </c>
      <c r="F9" s="22" t="s">
        <v>3</v>
      </c>
      <c r="G9" s="19"/>
      <c r="H9" s="27"/>
      <c r="I9" s="1"/>
    </row>
    <row r="10" spans="1:9" x14ac:dyDescent="0.25">
      <c r="A10" s="1"/>
      <c r="B10" s="96" t="s">
        <v>115</v>
      </c>
      <c r="C10" s="97"/>
      <c r="D10" s="98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6" t="s">
        <v>125</v>
      </c>
      <c r="C11" s="97"/>
      <c r="D11" s="98"/>
      <c r="E11" s="11">
        <f>E9/E10</f>
        <v>66082.785833333342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66082.785833333342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71901.135718811987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-256718.07618222153</v>
      </c>
      <c r="F18" s="22" t="s">
        <v>3</v>
      </c>
      <c r="G18" s="14"/>
      <c r="H18" s="28"/>
      <c r="I18" s="1"/>
    </row>
    <row r="19" spans="1:9" x14ac:dyDescent="0.25">
      <c r="A19" s="1"/>
      <c r="B19" s="96" t="s">
        <v>115</v>
      </c>
      <c r="C19" s="97"/>
      <c r="D19" s="98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6" t="s">
        <v>126</v>
      </c>
      <c r="C20" s="97"/>
      <c r="D20" s="98"/>
      <c r="E20" s="11">
        <f>E18/E19</f>
        <v>-64179.519045555382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-64179.519045555382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-69830.293185595088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2018-09-04T08:18:51Z</dcterms:modified>
</cp:coreProperties>
</file>