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5" i="19" l="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13" i="11"/>
  <c r="F13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6" i="19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12" i="11"/>
  <c r="E24" i="15" l="1"/>
  <c r="D12" i="20"/>
  <c r="C10" i="2" s="1"/>
  <c r="C16" i="2" s="1"/>
  <c r="C12" i="15" l="1"/>
  <c r="C12" i="22" s="1"/>
  <c r="C11" i="23" s="1"/>
  <c r="E11" i="11"/>
  <c r="E13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l="1"/>
  <c r="C13" i="23" s="1"/>
  <c r="E13" i="23" s="1"/>
  <c r="E22" i="23" s="1"/>
</calcChain>
</file>

<file path=xl/sharedStrings.xml><?xml version="1.0" encoding="utf-8"?>
<sst xmlns="http://schemas.openxmlformats.org/spreadsheetml/2006/main" count="327" uniqueCount="145">
  <si>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</si>
  <si>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</si>
  <si>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</si>
  <si>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</si>
  <si>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</si>
  <si>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</si>
  <si>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</si>
  <si>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</si>
  <si>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</si>
  <si>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</si>
  <si>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</si>
  <si>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</si>
  <si>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</si>
  <si>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</si>
  <si>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</si>
  <si>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</si>
  <si>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</si>
  <si>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</si>
  <si>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</si>
  <si>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</si>
  <si>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</si>
  <si>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</si>
  <si>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</si>
  <si>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</si>
  <si>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</si>
  <si>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</si>
  <si>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</si>
  <si>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</si>
  <si>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</si>
  <si>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</si>
  <si>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</si>
  <si>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</si>
  <si>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</si>
  <si>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</si>
  <si>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</si>
  <si>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</si>
  <si>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</si>
  <si>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</si>
  <si>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</si>
  <si>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</si>
  <si>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</si>
  <si>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</si>
  <si>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</si>
  <si>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</si>
  <si>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</si>
  <si>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</si>
  <si>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</si>
  <si>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</si>
  <si>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</si>
  <si>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</si>
  <si>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</si>
  <si>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</si>
  <si>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</si>
  <si>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</si>
  <si>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</si>
  <si>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</si>
  <si>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</si>
  <si>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</si>
  <si>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</si>
  <si>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</si>
  <si>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</si>
  <si>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</si>
  <si>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</si>
  <si>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</si>
  <si>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</si>
  <si>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</si>
  <si>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</si>
  <si>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</si>
  <si>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</si>
  <si>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</si>
  <si>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</si>
  <si>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</si>
  <si>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</si>
  <si>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</si>
  <si>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</si>
  <si>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</si>
  <si>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</si>
  <si>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</si>
  <si>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</si>
  <si>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</si>
  <si>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</si>
  <si>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</si>
  <si>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</si>
  <si>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</si>
  <si>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</si>
  <si>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</si>
  <si>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</si>
  <si>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</si>
  <si>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</si>
  <si>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</si>
  <si>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</si>
  <si>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</si>
  <si>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</si>
  <si>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</si>
  <si>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</si>
  <si>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</si>
  <si>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</si>
  <si>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</si>
  <si>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</si>
  <si>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</si>
  <si>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</si>
  <si>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</si>
  <si>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</si>
  <si>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</si>
  <si>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</si>
  <si>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</si>
  <si>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</si>
  <si>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</si>
  <si>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</si>
  <si>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</si>
  <si>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</si>
  <si>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</si>
  <si>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</si>
  <si>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</si>
  <si>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</si>
  <si>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</si>
  <si>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</si>
  <si>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</si>
  <si>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</si>
  <si>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</si>
  <si>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</si>
  <si>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</si>
  <si>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</si>
  <si>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</si>
  <si>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</si>
  <si>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</si>
  <si>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</si>
  <si>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</si>
  <si>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</si>
  <si>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</si>
  <si>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</si>
  <si>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</si>
  <si>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</si>
  <si>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</si>
  <si>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</si>
  <si>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</si>
  <si>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</si>
  <si>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</si>
  <si>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</si>
  <si>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Erstatninger</t>
  </si>
  <si>
    <t>Fane 10: Bortfald eller nedsættelse af omkostninger til mål, medfinansiering eller udvidelse</t>
  </si>
  <si>
    <t>Fane 11: Nøgletal</t>
  </si>
  <si>
    <t>Pumpestationer i underjordiske bygværker (&lt;50 m2), SRO</t>
  </si>
  <si>
    <t>Ø 200 mm &lt; Ledningsnet ≤ Ø 500 mm</t>
  </si>
  <si>
    <t>Kælder (&lt; 7 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</si>
</sst>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3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123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4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9" t="s">
        <v>31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30</v>
      </c>
      <c r="D14" s="69" t="s">
        <v>95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124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6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7</v>
      </c>
      <c r="D18" s="78" t="s">
        <v>99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8</v>
      </c>
      <c r="D19" s="84" t="s">
        <v>103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9</v>
      </c>
      <c r="D20" s="73" t="s">
        <v>100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10</v>
      </c>
      <c r="D21" s="73" t="s">
        <v>122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11</v>
      </c>
      <c r="D22" s="73" t="s">
        <v>104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12</v>
      </c>
      <c r="D23" s="87" t="s">
        <v>28</v>
      </c>
      <c r="E23" s="88"/>
      <c r="F23" s="88"/>
      <c r="G23" s="89"/>
      <c r="H23" s="1"/>
      <c r="I23" s="1"/>
    </row>
    <row r="24" spans="1:9" x14ac:dyDescent="0.25">
      <c r="A24" s="1"/>
      <c r="B24" s="1"/>
      <c r="C24" s="6" t="s">
        <v>26</v>
      </c>
      <c r="D24" s="81" t="s">
        <v>101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81" t="s">
        <v>54</v>
      </c>
      <c r="E25" s="82"/>
      <c r="F25" s="82"/>
      <c r="G25" s="8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116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9" t="s">
        <v>105</v>
      </c>
      <c r="C9" s="100"/>
      <c r="D9" s="101"/>
      <c r="E9" s="11">
        <v>34894775.140429124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35479585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-584809.85957087576</v>
      </c>
      <c r="F12" s="25" t="s">
        <v>2</v>
      </c>
      <c r="G12" s="17">
        <f>E12</f>
        <v>-584809.85957087576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117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-584809.85957087576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-292404.92978543788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114</v>
      </c>
      <c r="C21" s="93"/>
      <c r="D21" s="93"/>
      <c r="E21" s="93"/>
      <c r="F21" s="94"/>
      <c r="G21" s="20">
        <f>E20</f>
        <v>-292404.92978543788</v>
      </c>
      <c r="H21" s="21" t="s">
        <v>2</v>
      </c>
      <c r="I21" s="1"/>
    </row>
    <row r="22" spans="1:9" x14ac:dyDescent="0.25">
      <c r="A22" s="1"/>
      <c r="B22" s="92" t="s">
        <v>115</v>
      </c>
      <c r="C22" s="93"/>
      <c r="D22" s="93"/>
      <c r="E22" s="93"/>
      <c r="F22" s="94"/>
      <c r="G22" s="20">
        <f>G21*(1+Prisudvikling2019)^3</f>
        <v>-307481.81242429424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127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26.25" x14ac:dyDescent="0.25">
      <c r="A10" s="1"/>
      <c r="B10" s="65" t="s">
        <v>142</v>
      </c>
      <c r="C10" s="66">
        <v>10</v>
      </c>
      <c r="D10" s="11">
        <v>14794</v>
      </c>
      <c r="E10" s="11">
        <f>D10/C10</f>
        <v>1479.4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65" t="s">
        <v>143</v>
      </c>
      <c r="C11" s="66">
        <v>75</v>
      </c>
      <c r="D11" s="11">
        <v>8469921.2799999993</v>
      </c>
      <c r="E11" s="11">
        <f t="shared" ref="E11:E12" si="0">D11/C11</f>
        <v>112932.28373333333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65" t="s">
        <v>144</v>
      </c>
      <c r="C12" s="66">
        <v>75</v>
      </c>
      <c r="D12" s="11">
        <v>127810</v>
      </c>
      <c r="E12" s="11">
        <f t="shared" si="0"/>
        <v>1704.1333333333334</v>
      </c>
      <c r="F12" s="11">
        <v>0</v>
      </c>
      <c r="G12" s="11">
        <v>0</v>
      </c>
      <c r="H12" s="22" t="s">
        <v>2</v>
      </c>
      <c r="I12" s="1"/>
    </row>
    <row r="13" spans="1:9" x14ac:dyDescent="0.25">
      <c r="A13" s="1"/>
      <c r="B13" s="92" t="s">
        <v>131</v>
      </c>
      <c r="C13" s="93"/>
      <c r="D13" s="94"/>
      <c r="E13" s="20">
        <f>SUM(E10:E12)</f>
        <v>116115.81706666666</v>
      </c>
      <c r="F13" s="20">
        <f>SUM(F10:F12)</f>
        <v>0</v>
      </c>
      <c r="G13" s="20">
        <f>SUM(G10:G12)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3">
    <mergeCell ref="B3:H4"/>
    <mergeCell ref="B8:H8"/>
    <mergeCell ref="B13:D13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121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Anlægsprojekter'!F13</f>
        <v>0</v>
      </c>
      <c r="E10" s="22" t="s">
        <v>2</v>
      </c>
      <c r="F10" s="11">
        <f>SUM('Fane 8. Anlægsprojekter'!E13,'Fane 8. Anlægsprojekter'!G13)</f>
        <v>116115.81706666666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116115.81706666666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118078.17437509331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140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67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141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1.1671824117835209E-2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25581872.086954333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118078.17437509331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449678.28266863996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-305213.86511226866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-140599.84446730462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-350352.16924778913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25353462.665170707</v>
      </c>
      <c r="D18" s="18" t="s">
        <v>2</v>
      </c>
      <c r="E18" s="17">
        <f>C18</f>
        <v>25353462.665170707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133869.42250000002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-4239.888804176172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129629.53369582385</v>
      </c>
      <c r="D22" s="18" t="s">
        <v>2</v>
      </c>
      <c r="E22" s="17">
        <f>C22</f>
        <v>129629.53369582385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omk.'!E16</f>
        <v>14597850.478546746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166158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14764008.478546746</v>
      </c>
      <c r="D26" s="18" t="s">
        <v>2</v>
      </c>
      <c r="E26" s="17">
        <f>C26</f>
        <v>14764008.478546746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1644817.6053516096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56645.370639383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1701462.9759909927</v>
      </c>
      <c r="D31" s="18" t="s">
        <v>2</v>
      </c>
      <c r="E31" s="17">
        <f>C31</f>
        <v>1701462.9759909927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-3258500.5</v>
      </c>
      <c r="D33" s="18" t="s">
        <v>2</v>
      </c>
      <c r="E33" s="17">
        <f>C33</f>
        <v>-3258500.5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38690063.153404273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25353462.665170707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428473.51904138492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-300922.22455937497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-140116.46220202601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-172017.72056562899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25168879.776885062</v>
      </c>
      <c r="D14" s="18" t="s">
        <v>2</v>
      </c>
      <c r="E14" s="17">
        <f>C14</f>
        <v>25168879.776885062</v>
      </c>
      <c r="F14" s="18" t="s">
        <v>2</v>
      </c>
      <c r="G14" s="1"/>
    </row>
    <row r="15" spans="1:7" ht="15" customHeight="1" x14ac:dyDescent="0.25">
      <c r="A15" s="1"/>
      <c r="B15" s="92" t="s">
        <v>74</v>
      </c>
      <c r="C15" s="93"/>
      <c r="D15" s="93"/>
      <c r="E15" s="93"/>
      <c r="F15" s="94"/>
      <c r="G15" s="1"/>
    </row>
    <row r="16" spans="1:7" ht="15" customHeight="1" x14ac:dyDescent="0.25">
      <c r="A16" s="1"/>
      <c r="B16" s="46" t="s">
        <v>133</v>
      </c>
      <c r="C16" s="11">
        <v>140771.10817490995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-4458.477778988502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136312.63039592144</v>
      </c>
      <c r="D18" s="18" t="s">
        <v>2</v>
      </c>
      <c r="E18" s="17">
        <f>C18</f>
        <v>136312.63039592144</v>
      </c>
      <c r="F18" s="18" t="s">
        <v>2</v>
      </c>
      <c r="G18" s="1"/>
    </row>
    <row r="19" spans="1:7" x14ac:dyDescent="0.25">
      <c r="A19" s="1"/>
      <c r="B19" s="92" t="s">
        <v>22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22</v>
      </c>
      <c r="C20" s="11">
        <f>'Fane 4. Ikke-påvirkelige omk.'!E16*(1+Prisudvikling2019)</f>
        <v>14844554.151634185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14844554.151634185</v>
      </c>
      <c r="D22" s="18" t="s">
        <v>2</v>
      </c>
      <c r="E22" s="17">
        <f>C22</f>
        <v>14844554.151634185</v>
      </c>
      <c r="F22" s="18" t="s">
        <v>2</v>
      </c>
      <c r="G22" s="1"/>
    </row>
    <row r="23" spans="1:7" x14ac:dyDescent="0.25">
      <c r="A23" s="1"/>
      <c r="B23" s="92" t="s">
        <v>15</v>
      </c>
      <c r="C23" s="93"/>
      <c r="D23" s="93"/>
      <c r="E23" s="93"/>
      <c r="F23" s="94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-3258500.5</v>
      </c>
      <c r="D24" s="18" t="s">
        <v>2</v>
      </c>
      <c r="E24" s="17">
        <f>C24</f>
        <v>-3258500.5</v>
      </c>
      <c r="F24" s="18" t="s">
        <v>2</v>
      </c>
      <c r="G24" s="1"/>
    </row>
    <row r="25" spans="1:7" x14ac:dyDescent="0.25">
      <c r="A25" s="1"/>
      <c r="B25" s="92" t="s">
        <v>116</v>
      </c>
      <c r="C25" s="93"/>
      <c r="D25" s="93"/>
      <c r="E25" s="93"/>
      <c r="F25" s="94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-307481.81242429424</v>
      </c>
      <c r="D26" s="18" t="s">
        <v>2</v>
      </c>
      <c r="E26" s="17">
        <f>C26</f>
        <v>-307481.81242429424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36583764.246490873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25168879.776885062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425354.06822935754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-298731.39587092068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-139634.74180497543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-173402.9741088124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24982464.733329713</v>
      </c>
      <c r="D14" s="18" t="s">
        <v>2</v>
      </c>
      <c r="E14" s="17">
        <f>C14</f>
        <v>24982464.733329713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143234.30009792995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-4536.4915603428635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138697.80853758709</v>
      </c>
      <c r="D18" s="18" t="s">
        <v>2</v>
      </c>
      <c r="E18" s="17">
        <f>C18</f>
        <v>138697.80853758709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omk.'!E16*(1+Prisudvikling2019)^2</f>
        <v>15095427.116796801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15095427.116796801</v>
      </c>
      <c r="D22" s="18" t="s">
        <v>2</v>
      </c>
      <c r="E22" s="17">
        <f>C22</f>
        <v>15095427.116796801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-312678.2550542648</v>
      </c>
      <c r="D24" s="18" t="s">
        <v>2</v>
      </c>
      <c r="E24" s="17">
        <f>C24</f>
        <v>-312678.2550542648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39903911.403609835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24982464.733329713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422203.65399327211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-296518.82118876214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-139154.67756264991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-174799.38305722145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24794195.50551435</v>
      </c>
      <c r="D13" s="18" t="s">
        <v>2</v>
      </c>
      <c r="E13" s="17">
        <f>C13</f>
        <v>24794195.50551435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145740.92361656995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-4615.8808995548588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141125.04271701511</v>
      </c>
      <c r="D17" s="18" t="s">
        <v>2</v>
      </c>
      <c r="E17" s="17">
        <f>C17</f>
        <v>141125.04271701511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omk.'!E16*(1+Prisudvikling2019)^3</f>
        <v>15350539.835070664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15350539.835070664</v>
      </c>
      <c r="D21" s="18" t="s">
        <v>2</v>
      </c>
      <c r="E21" s="17">
        <f>C21</f>
        <v>15350539.835070664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40285860.383302025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93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36276143.198893942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127399.85881721713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10566871.253122391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131566.82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25581872.086954333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102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8" t="s">
        <v>135</v>
      </c>
      <c r="C10" s="63"/>
      <c r="D10" s="64"/>
      <c r="E10" s="11">
        <v>35011</v>
      </c>
      <c r="F10" s="22" t="s">
        <v>2</v>
      </c>
      <c r="G10" s="1"/>
      <c r="H10" s="1"/>
    </row>
    <row r="11" spans="1:8" ht="30.75" customHeight="1" x14ac:dyDescent="0.25">
      <c r="A11" s="1"/>
      <c r="B11" s="96" t="s">
        <v>136</v>
      </c>
      <c r="C11" s="97"/>
      <c r="D11" s="98"/>
      <c r="E11" s="11">
        <v>11021818</v>
      </c>
      <c r="F11" s="22" t="s">
        <v>2</v>
      </c>
      <c r="G11" s="1"/>
      <c r="H11" s="1"/>
    </row>
    <row r="12" spans="1:8" x14ac:dyDescent="0.25">
      <c r="A12" s="1"/>
      <c r="B12" s="68" t="s">
        <v>137</v>
      </c>
      <c r="C12" s="63"/>
      <c r="D12" s="64"/>
      <c r="E12" s="11">
        <v>440679</v>
      </c>
      <c r="F12" s="22" t="s">
        <v>2</v>
      </c>
      <c r="G12" s="1"/>
      <c r="H12" s="1"/>
    </row>
    <row r="13" spans="1:8" x14ac:dyDescent="0.25">
      <c r="A13" s="1"/>
      <c r="B13" s="68" t="s">
        <v>138</v>
      </c>
      <c r="C13" s="63"/>
      <c r="D13" s="64"/>
      <c r="E13" s="11">
        <v>998564</v>
      </c>
      <c r="F13" s="22" t="s">
        <v>2</v>
      </c>
      <c r="G13" s="1"/>
      <c r="H13" s="1"/>
    </row>
    <row r="14" spans="1:8" x14ac:dyDescent="0.25">
      <c r="A14" s="1"/>
      <c r="B14" s="68" t="s">
        <v>139</v>
      </c>
      <c r="C14" s="63"/>
      <c r="D14" s="64"/>
      <c r="E14" s="11">
        <v>1620603</v>
      </c>
      <c r="F14" s="22" t="s">
        <v>2</v>
      </c>
      <c r="G14" s="1"/>
      <c r="H14" s="1"/>
    </row>
    <row r="15" spans="1:8" x14ac:dyDescent="0.25">
      <c r="A15" s="1"/>
      <c r="B15" s="92" t="s">
        <v>128</v>
      </c>
      <c r="C15" s="93"/>
      <c r="D15" s="94"/>
      <c r="E15" s="20">
        <f>SUM(E10:E14)</f>
        <v>14116675</v>
      </c>
      <c r="F15" s="21" t="s">
        <v>2</v>
      </c>
      <c r="G15" s="1"/>
      <c r="H15" s="1"/>
    </row>
    <row r="16" spans="1:8" x14ac:dyDescent="0.25">
      <c r="A16" s="1"/>
      <c r="B16" s="92" t="s">
        <v>129</v>
      </c>
      <c r="C16" s="93"/>
      <c r="D16" s="94"/>
      <c r="E16" s="20">
        <f>E15*(1+Prisudvikling2019)^2</f>
        <v>14597850.478546746</v>
      </c>
      <c r="F16" s="21" t="s">
        <v>2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4">
    <mergeCell ref="B3:F4"/>
    <mergeCell ref="B15:D15"/>
    <mergeCell ref="B16:D16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143686.73645319624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7184336.8226598119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349485.67842132272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19744953.583125576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7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7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7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-33431479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-26914478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-6517001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-3258500.5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2018-08-29T09:32:32Z</dcterms:modified>
</cp:coreProperties>
</file>