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8" i="2" l="1"/>
  <c r="E11" i="11" l="1"/>
  <c r="E15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4" i="11"/>
  <c r="F14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6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3" i="11"/>
  <c r="E24" i="15" l="1"/>
  <c r="D13" i="20"/>
  <c r="C10" i="2" s="1"/>
  <c r="C16" i="2" s="1"/>
  <c r="C12" i="15" l="1"/>
  <c r="C12" i="22" s="1"/>
  <c r="C11" i="23" s="1"/>
  <c r="E12" i="11"/>
  <c r="E14" i="11" l="1"/>
  <c r="F10" i="20" s="1"/>
  <c r="F12" i="20" s="1"/>
  <c r="F13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<sst xmlns="http://schemas.openxmlformats.org/spreadsheetml/2006/main" count="332" uniqueCount="147">
  <si>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</si>
  <si>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</si>
  <si>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</si>
  <si>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</si>
  <si>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</si>
  <si>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</si>
  <si>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</si>
  <si>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</si>
  <si>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</si>
  <si>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</si>
  <si>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</si>
  <si>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</si>
  <si>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</si>
  <si>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</si>
  <si>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</si>
  <si>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</si>
  <si>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</si>
  <si>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</si>
  <si>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</si>
  <si>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</si>
  <si>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</si>
  <si>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</si>
  <si>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</si>
  <si>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</si>
  <si>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</si>
  <si>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</si>
  <si>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</si>
  <si>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</si>
  <si>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</si>
  <si>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</si>
  <si>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</si>
  <si>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</si>
  <si>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</si>
  <si>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</si>
  <si>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</si>
  <si>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</si>
  <si>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</si>
  <si>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</si>
  <si>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</si>
  <si>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</si>
  <si>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</si>
  <si>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</si>
  <si>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</si>
  <si>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</si>
  <si>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</si>
  <si>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</si>
  <si>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</si>
  <si>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</si>
  <si>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</si>
  <si>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</si>
  <si>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</si>
  <si>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</si>
  <si>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</si>
  <si>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</si>
  <si>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</si>
  <si>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</si>
  <si>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</si>
  <si>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</si>
  <si>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</si>
  <si>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</si>
  <si>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</si>
  <si>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</si>
  <si>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</si>
  <si>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</si>
  <si>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</si>
  <si>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</si>
  <si>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</si>
  <si>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</si>
  <si>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</si>
  <si>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</si>
  <si>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</si>
  <si>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</si>
  <si>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</si>
  <si>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</si>
  <si>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</si>
  <si>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</si>
  <si>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</si>
  <si>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</si>
  <si>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</si>
  <si>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</si>
  <si>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</si>
  <si>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</si>
  <si>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</si>
  <si>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</si>
  <si>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</si>
  <si>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</si>
  <si>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</si>
  <si>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</si>
  <si>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</si>
  <si>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</si>
  <si>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</si>
  <si>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</si>
  <si>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</si>
  <si>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</si>
  <si>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</si>
  <si>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</si>
  <si>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</si>
  <si>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</si>
  <si>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</si>
  <si>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</si>
  <si>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</si>
  <si>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</si>
  <si>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</si>
  <si>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</si>
  <si>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</si>
  <si>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</si>
  <si>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</si>
  <si>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</si>
  <si>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</si>
  <si>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</si>
  <si>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</si>
  <si>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</si>
  <si>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</si>
  <si>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</si>
  <si>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</si>
  <si>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</si>
  <si>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</si>
  <si>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</si>
  <si>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</si>
  <si>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</si>
  <si>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</si>
  <si>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</si>
  <si>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</si>
  <si>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</si>
  <si>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</si>
  <si>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</si>
  <si>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</si>
  <si>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</si>
  <si>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</si>
  <si>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</si>
  <si>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</si>
  <si>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</si>
  <si>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</si>
  <si>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</si>
  <si>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</si>
  <si>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Langkildevej Hvidovre</t>
  </si>
  <si>
    <t>Afgift til Forsyningsekretariatet</t>
  </si>
  <si>
    <t>Skatter og afgifter</t>
  </si>
  <si>
    <t>Selskabsskatter</t>
  </si>
  <si>
    <t>Tjenestemandspensioner</t>
  </si>
  <si>
    <t>Køb af ydelser og produkter fra andre vandselskaber reguleret af vandsektorloven</t>
  </si>
  <si>
    <t>Fane 10: Bortfald eller nedsættelse af omkostninger til mål, medfinansiering eller udvidelse</t>
  </si>
  <si>
    <t>Fane 11: Nøgletal</t>
  </si>
  <si>
    <t>Pumpestationer i underjordiske bygværker (&lt;50 m2), SRO</t>
  </si>
  <si>
    <t>Ø 200 mm &lt; Ledningsnet ≤ Ø 500 mm</t>
  </si>
  <si>
    <t>Ledningsnet &gt; Ø 1600 mm (rørbassiner og transportledninger)</t>
  </si>
  <si>
    <t>Pumpestationer m. overbygning (&lt; 20 m2), Konstruktioner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</si>
</sst>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123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95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94</v>
      </c>
      <c r="D15" s="71" t="s">
        <v>97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96</v>
      </c>
      <c r="D16" s="71" t="s">
        <v>124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99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103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101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67907633.002021819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64584915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3322718.0020218194</v>
      </c>
      <c r="F12" s="25" t="s">
        <v>2</v>
      </c>
      <c r="G12" s="17">
        <f>E12</f>
        <v>3322718.0020218194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5" t="s">
        <v>143</v>
      </c>
      <c r="C10" s="66">
        <v>10</v>
      </c>
      <c r="D10" s="11">
        <v>66213.69</v>
      </c>
      <c r="E10" s="11">
        <f>D10/C10</f>
        <v>6621.3690000000006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5" t="s">
        <v>144</v>
      </c>
      <c r="C11" s="66">
        <v>75</v>
      </c>
      <c r="D11" s="11">
        <v>44003.5</v>
      </c>
      <c r="E11" s="11">
        <f>D11/C11</f>
        <v>586.71333333333337</v>
      </c>
      <c r="F11" s="11">
        <v>0</v>
      </c>
      <c r="G11" s="11">
        <v>0</v>
      </c>
      <c r="H11" s="22" t="s">
        <v>2</v>
      </c>
      <c r="I11" s="1"/>
    </row>
    <row r="12" spans="1:9" ht="39" x14ac:dyDescent="0.25">
      <c r="A12" s="1"/>
      <c r="B12" s="65" t="s">
        <v>145</v>
      </c>
      <c r="C12" s="66">
        <v>75</v>
      </c>
      <c r="D12" s="11">
        <v>295860415.39999998</v>
      </c>
      <c r="E12" s="11">
        <f t="shared" ref="E12:E13" si="0">D12/C12</f>
        <v>3944805.5386666665</v>
      </c>
      <c r="F12" s="11">
        <v>0</v>
      </c>
      <c r="G12" s="11">
        <v>2659559</v>
      </c>
      <c r="H12" s="22" t="s">
        <v>2</v>
      </c>
      <c r="I12" s="1"/>
    </row>
    <row r="13" spans="1:9" ht="39" x14ac:dyDescent="0.25">
      <c r="A13" s="1"/>
      <c r="B13" s="65" t="s">
        <v>146</v>
      </c>
      <c r="C13" s="66">
        <v>50</v>
      </c>
      <c r="D13" s="11">
        <v>46498</v>
      </c>
      <c r="E13" s="11">
        <f t="shared" si="0"/>
        <v>929.96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94" t="s">
        <v>131</v>
      </c>
      <c r="C14" s="95"/>
      <c r="D14" s="96"/>
      <c r="E14" s="20">
        <f>SUM(E10:E13)</f>
        <v>3952943.5809999998</v>
      </c>
      <c r="F14" s="20">
        <f>SUM(F10:F13)</f>
        <v>0</v>
      </c>
      <c r="G14" s="20">
        <f>SUM(G10:G13)</f>
        <v>2659559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Anlægsprojekter'!F14</f>
        <v>0</v>
      </c>
      <c r="E10" s="22" t="s">
        <v>2</v>
      </c>
      <c r="F10" s="11">
        <f>SUM('Fane 8. Anlægsprojekter'!E14,'Fane 8. Anlægsprojekter'!G14)</f>
        <v>6612502.5810000002</v>
      </c>
      <c r="G10" s="22" t="s">
        <v>2</v>
      </c>
      <c r="H10" s="1"/>
    </row>
    <row r="11" spans="1:8" x14ac:dyDescent="0.25">
      <c r="A11" s="1"/>
      <c r="B11" s="67" t="s">
        <v>135</v>
      </c>
      <c r="C11" s="68"/>
      <c r="D11" s="60">
        <v>0</v>
      </c>
      <c r="E11" s="22" t="s">
        <v>2</v>
      </c>
      <c r="F11" s="11">
        <v>9435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6621937.5810000002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6733848.3261188995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141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9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142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1.1974786537337067E-2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55210289.123098008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6733848.3261188995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1079982.0963656246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-754700.3782619636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-267265.56145471847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-838346.12764781318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61163807.478218041</v>
      </c>
      <c r="D18" s="18" t="s">
        <v>2</v>
      </c>
      <c r="E18" s="17">
        <f>C18</f>
        <v>61163807.478218041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79818.805000000008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-2552.1892515403329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77266.615748459677</v>
      </c>
      <c r="D22" s="18" t="s">
        <v>2</v>
      </c>
      <c r="E22" s="17">
        <f>C22</f>
        <v>77266.615748459677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32174507.612886082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32174507.612886082</v>
      </c>
      <c r="D26" s="18" t="s">
        <v>2</v>
      </c>
      <c r="E26" s="17">
        <f>C26</f>
        <v>32174507.612886082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f>2312628*1.0169*1.0169</f>
        <v>2391455.3360830797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111965.64750348029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2503420.98358656</v>
      </c>
      <c r="D31" s="18" t="s">
        <v>2</v>
      </c>
      <c r="E31" s="17">
        <f>C31</f>
        <v>2503420.98358656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-3529315</v>
      </c>
      <c r="D33" s="18" t="s">
        <v>2</v>
      </c>
      <c r="E33" s="17">
        <f>C33</f>
        <v>-3529315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92389687.69043915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61163807.478218041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1033668.3463818848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-744801.49616076692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-266346.70245443709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-411615.51884385449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60774712.107140869</v>
      </c>
      <c r="D14" s="18" t="s">
        <v>2</v>
      </c>
      <c r="E14" s="17">
        <f>C14</f>
        <v>60774712.107140869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83934.660792479975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-2683.7928619233421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81250.867930556633</v>
      </c>
      <c r="D18" s="18" t="s">
        <v>2</v>
      </c>
      <c r="E18" s="17">
        <f>C18</f>
        <v>81250.867930556633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32718256.791543856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32718256.791543856</v>
      </c>
      <c r="D22" s="18" t="s">
        <v>2</v>
      </c>
      <c r="E22" s="17">
        <f>C22</f>
        <v>32718256.791543856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-3529315</v>
      </c>
      <c r="D24" s="18" t="s">
        <v>2</v>
      </c>
      <c r="E24" s="17">
        <f>C24</f>
        <v>-3529315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90044904.766615272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60774712.107140869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1027092.6346106806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-740063.41940466058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-265431.00249139871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-414930.24626863847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60381380.073586851</v>
      </c>
      <c r="D14" s="18" t="s">
        <v>2</v>
      </c>
      <c r="E14" s="17">
        <f>C14</f>
        <v>60381380.073586851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85403.062358679977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-2730.7446885536788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82672.3176701263</v>
      </c>
      <c r="D18" s="18" t="s">
        <v>2</v>
      </c>
      <c r="E18" s="17">
        <f>C18</f>
        <v>82672.3176701263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33271195.331320941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33271195.331320941</v>
      </c>
      <c r="D22" s="18" t="s">
        <v>2</v>
      </c>
      <c r="E22" s="17">
        <f>C22</f>
        <v>33271195.331320941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93735247.722577929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60381380.073586851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1020445.3232436177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-735273.75212988665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-264518.45070483326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-418271.66709393234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59983761.526901811</v>
      </c>
      <c r="D13" s="18" t="s">
        <v>2</v>
      </c>
      <c r="E13" s="17">
        <f>C13</f>
        <v>59983761.526901811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86898.350150739978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-2778.5561965166835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84119.793954223293</v>
      </c>
      <c r="D17" s="18" t="s">
        <v>2</v>
      </c>
      <c r="E17" s="17">
        <f>C17</f>
        <v>84119.793954223293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33833478.532420263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33833478.532420263</v>
      </c>
      <c r="D21" s="18" t="s">
        <v>2</v>
      </c>
      <c r="E21" s="17">
        <f>C21</f>
        <v>33833478.532420263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93901359.853276297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78637461.674109533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75937.897080271723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23351234.653931253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78446.197500000009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55210289.123098008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70" t="s">
        <v>136</v>
      </c>
      <c r="C10" s="63"/>
      <c r="D10" s="64"/>
      <c r="E10" s="11">
        <v>64019</v>
      </c>
      <c r="F10" s="22" t="s">
        <v>2</v>
      </c>
      <c r="G10" s="1"/>
      <c r="H10" s="1"/>
    </row>
    <row r="11" spans="1:8" ht="29.25" customHeight="1" x14ac:dyDescent="0.25">
      <c r="A11" s="1"/>
      <c r="B11" s="98" t="s">
        <v>140</v>
      </c>
      <c r="C11" s="99"/>
      <c r="D11" s="100"/>
      <c r="E11" s="11">
        <v>23888825</v>
      </c>
      <c r="F11" s="22" t="s">
        <v>2</v>
      </c>
      <c r="G11" s="1"/>
      <c r="H11" s="1"/>
    </row>
    <row r="12" spans="1:8" x14ac:dyDescent="0.25">
      <c r="A12" s="1"/>
      <c r="B12" s="70" t="s">
        <v>137</v>
      </c>
      <c r="C12" s="63"/>
      <c r="D12" s="64"/>
      <c r="E12" s="11">
        <v>32973</v>
      </c>
      <c r="F12" s="22" t="s">
        <v>2</v>
      </c>
      <c r="G12" s="1"/>
      <c r="H12" s="1"/>
    </row>
    <row r="13" spans="1:8" x14ac:dyDescent="0.25">
      <c r="A13" s="1"/>
      <c r="B13" s="70" t="s">
        <v>138</v>
      </c>
      <c r="C13" s="63"/>
      <c r="D13" s="64"/>
      <c r="E13" s="11">
        <v>6761310</v>
      </c>
      <c r="F13" s="22" t="s">
        <v>2</v>
      </c>
      <c r="G13" s="1"/>
      <c r="H13" s="1"/>
    </row>
    <row r="14" spans="1:8" x14ac:dyDescent="0.25">
      <c r="A14" s="1"/>
      <c r="B14" s="70" t="s">
        <v>139</v>
      </c>
      <c r="C14" s="63"/>
      <c r="D14" s="64"/>
      <c r="E14" s="11">
        <v>366842</v>
      </c>
      <c r="F14" s="22" t="s">
        <v>2</v>
      </c>
      <c r="G14" s="1"/>
      <c r="H14" s="1"/>
    </row>
    <row r="15" spans="1:8" x14ac:dyDescent="0.25">
      <c r="A15" s="1"/>
      <c r="B15" s="94" t="s">
        <v>128</v>
      </c>
      <c r="C15" s="95"/>
      <c r="D15" s="96"/>
      <c r="E15" s="20">
        <f>SUM(E10:E14)</f>
        <v>31113969</v>
      </c>
      <c r="F15" s="21" t="s">
        <v>2</v>
      </c>
      <c r="G15" s="1"/>
      <c r="H15" s="1"/>
    </row>
    <row r="16" spans="1:8" x14ac:dyDescent="0.25">
      <c r="A16" s="1"/>
      <c r="B16" s="94" t="s">
        <v>129</v>
      </c>
      <c r="C16" s="95"/>
      <c r="D16" s="96"/>
      <c r="E16" s="20">
        <f>E15*(1+Prisudvikling2019)^2</f>
        <v>32174507.612886082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4">
    <mergeCell ref="B3:F4"/>
    <mergeCell ref="B15:D15"/>
    <mergeCell ref="B16:D16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269630.38818015688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13481519.409007844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779168.75076189032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44020833.376377985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-34314522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-27255892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-7058630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-3529315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2018-08-31T09:27:02Z</dcterms:modified>
</cp:coreProperties>
</file>