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22" i="23" l="1"/>
  <c r="C27" i="22"/>
  <c r="C18" i="15" l="1"/>
  <c r="C13" i="15" l="1"/>
  <c r="E14" i="19" l="1"/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12" i="34" l="1"/>
  <c r="E18" i="34" l="1"/>
  <c r="E20" i="34" s="1"/>
  <c r="G21" i="34" s="1"/>
  <c r="G22" i="34" s="1"/>
  <c r="C24" i="23" s="1"/>
  <c r="E24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79" i="11"/>
  <c r="F79" i="11"/>
  <c r="D10" i="20" s="1"/>
  <c r="C34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D11" i="21"/>
  <c r="D12" i="21" s="1"/>
  <c r="C12" i="2" s="1"/>
  <c r="C9" i="2"/>
  <c r="E15" i="19"/>
  <c r="C26" i="2" l="1"/>
  <c r="C24" i="22"/>
  <c r="E27" i="22" s="1"/>
  <c r="C19" i="23"/>
  <c r="C24" i="15"/>
  <c r="C27" i="15" s="1"/>
  <c r="C29" i="2" l="1"/>
  <c r="E29" i="2" s="1"/>
  <c r="E27" i="15"/>
  <c r="E22" i="23"/>
  <c r="G11" i="10"/>
  <c r="E34" i="2" l="1"/>
  <c r="G13" i="10"/>
  <c r="C29" i="15" s="1"/>
  <c r="E29" i="15" l="1"/>
  <c r="D12" i="20"/>
  <c r="C10" i="2" s="1"/>
  <c r="C10" i="15" l="1"/>
  <c r="C10" i="22" s="1"/>
  <c r="C18" i="2"/>
  <c r="C16" i="15"/>
  <c r="C16" i="22" s="1"/>
  <c r="C11" i="23" s="1"/>
  <c r="E79" i="11" l="1"/>
  <c r="F10" i="20" s="1"/>
  <c r="F11" i="20" s="1"/>
  <c r="F12" i="20" s="1"/>
  <c r="C11" i="2" s="1"/>
  <c r="C36" i="2"/>
  <c r="E36" i="2" s="1"/>
  <c r="C11" i="15" l="1"/>
  <c r="C11" i="22" s="1"/>
  <c r="C19" i="2"/>
  <c r="C17" i="15"/>
  <c r="C17" i="22" s="1"/>
  <c r="C12" i="23" s="1"/>
  <c r="C14" i="2"/>
  <c r="C15" i="2" l="1"/>
  <c r="C20" i="2" s="1"/>
  <c r="E20" i="2" s="1"/>
  <c r="E37" i="2" s="1"/>
  <c r="C9" i="15" l="1"/>
  <c r="C12" i="15" s="1"/>
  <c r="E18" i="15" l="1"/>
  <c r="E30" i="15" s="1"/>
  <c r="C9" i="22" l="1"/>
  <c r="C12" i="22" l="1"/>
  <c r="C13" i="22" s="1"/>
  <c r="C18" i="22" l="1"/>
  <c r="E18" i="22" s="1"/>
  <c r="E28" i="22" s="1"/>
  <c r="C8" i="23" l="1"/>
  <c r="C9" i="23" l="1"/>
  <c r="C10" i="23" s="1"/>
  <c r="C13" i="23" l="1"/>
  <c r="E13" i="23" s="1"/>
  <c r="E25" i="23" s="1"/>
</calcChain>
</file>

<file path=xl/sharedStrings.xml><?xml version="1.0" encoding="utf-8"?>
<sst xmlns="http://schemas.openxmlformats.org/spreadsheetml/2006/main" count="479" uniqueCount="162">
  <si>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</si>
  <si>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</si>
  <si>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</si>
  <si>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</si>
  <si>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</si>
  <si>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</si>
  <si>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</si>
  <si>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</si>
  <si>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</si>
  <si>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</si>
  <si>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</si>
  <si>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</si>
  <si>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</si>
  <si>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</si>
  <si>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</si>
  <si>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</si>
  <si>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</si>
  <si>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</si>
  <si>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</si>
  <si>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</si>
  <si>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</si>
  <si>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</si>
  <si>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</si>
  <si>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</si>
  <si>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</si>
  <si>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</si>
  <si>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</si>
  <si>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</si>
  <si>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</si>
  <si>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</si>
  <si>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</si>
  <si>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</si>
  <si>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</si>
  <si>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</si>
  <si>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</si>
  <si>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</si>
  <si>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</si>
  <si>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</si>
  <si>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</si>
  <si>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</si>
  <si>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</si>
  <si>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</si>
  <si>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</si>
  <si>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</si>
  <si>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</si>
  <si>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</si>
  <si>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</si>
  <si>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</si>
  <si>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</si>
  <si>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</si>
  <si>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</si>
  <si>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</si>
  <si>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</si>
  <si>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</si>
  <si>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</si>
  <si>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</si>
  <si>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</si>
  <si>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</si>
  <si>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</si>
  <si>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</si>
  <si>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</si>
  <si>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</si>
  <si>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</si>
  <si>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</si>
  <si>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</si>
  <si>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</si>
  <si>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</si>
  <si>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</si>
  <si>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</si>
  <si>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</si>
  <si>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</si>
  <si>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</si>
  <si>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</si>
  <si>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</si>
  <si>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</si>
  <si>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</si>
  <si>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</si>
  <si>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</si>
  <si>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</si>
  <si>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</si>
  <si>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</si>
  <si>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</si>
  <si>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</si>
  <si>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</si>
  <si>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</si>
  <si>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</si>
  <si>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</si>
  <si>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</si>
  <si>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</si>
  <si>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</si>
  <si>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</si>
  <si>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</si>
  <si>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</si>
  <si>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</si>
  <si>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</si>
  <si>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</si>
  <si>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</si>
  <si>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</si>
  <si>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</si>
  <si>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</si>
  <si>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</si>
  <si>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</si>
  <si>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</si>
  <si>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</si>
  <si>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</si>
  <si>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</si>
  <si>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</si>
  <si>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</si>
  <si>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</si>
  <si>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</si>
  <si>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</si>
  <si>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</si>
  <si>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</si>
  <si>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</si>
  <si>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</si>
  <si>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</si>
  <si>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</si>
  <si>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</si>
  <si>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</si>
  <si>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</si>
  <si>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</si>
  <si>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</si>
  <si>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</si>
  <si>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</si>
  <si>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</si>
  <si>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</si>
  <si>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</si>
  <si>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</si>
  <si>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</si>
  <si>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</si>
  <si>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</si>
  <si>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</si>
  <si>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</si>
  <si>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</si>
  <si>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</si>
  <si>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</si>
  <si>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</si>
  <si>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</si>
  <si>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</si>
  <si>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</si>
  <si>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</si>
  <si>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</si>
  <si>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</si>
  <si>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Brønde</t>
  </si>
  <si>
    <t>Ledningsnet ≤ Ø 200 mm</t>
  </si>
  <si>
    <t>Pumpestationer i brønde (&lt; 6,25 m2), Konstruktioner</t>
  </si>
  <si>
    <t>Pumpestationer i brønde (&lt; 6,25 m2), Mek/EL</t>
  </si>
  <si>
    <t>Pumpestationer i brønde (&lt; 6,25 m2), SRO</t>
  </si>
  <si>
    <t>Ø 200 mm &lt; Ledningsnet ≤ Ø 500 mm</t>
  </si>
  <si>
    <t>Jordbassin Klasse A</t>
  </si>
  <si>
    <t>Ø 500 mm &lt; Ledningsnet ≤ Ø 800 mm</t>
  </si>
  <si>
    <t>Ø 800 mm &lt; Ledningsnet ≤ Ø 1000 mm</t>
  </si>
  <si>
    <t>Ø 1000 mm &lt; Ledningsnet ≤ Ø 1200 mm</t>
  </si>
  <si>
    <t>Ledningsnet &gt; Ø 1600 mm (rørbassiner og transportledninger)</t>
  </si>
  <si>
    <t>Ø 1200 mm &lt; Ledningsnet ≤ Ø 1600 mm</t>
  </si>
  <si>
    <t>Installationer "mekaniske riste og SRO" Miljøklasse A. (7-20 m2) - Mek/EL</t>
  </si>
  <si>
    <t>Kælder (&lt; 7 m2)</t>
  </si>
  <si>
    <t>Periodevise driftsomkostninger under prisloftsbekendtgørelsen</t>
  </si>
  <si>
    <t>Ingen bortfald eller nedsættelse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</si>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</sst>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1" t="s">
        <v>3</v>
      </c>
      <c r="E6" s="81"/>
      <c r="F6" s="81"/>
      <c r="G6" s="81"/>
      <c r="H6" s="3"/>
      <c r="I6" s="1"/>
    </row>
    <row r="7" spans="1:9" ht="15" customHeight="1" x14ac:dyDescent="0.25">
      <c r="A7" s="1"/>
      <c r="B7" s="1"/>
      <c r="C7" s="3"/>
      <c r="D7" s="81"/>
      <c r="E7" s="81"/>
      <c r="F7" s="81"/>
      <c r="G7" s="81"/>
      <c r="H7" s="3"/>
      <c r="I7" s="1"/>
    </row>
    <row r="8" spans="1:9" ht="15.75" x14ac:dyDescent="0.25">
      <c r="A8" s="1"/>
      <c r="B8" s="1"/>
      <c r="C8" s="4"/>
      <c r="D8" s="83" t="s">
        <v>118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4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78" t="s">
        <v>31</v>
      </c>
      <c r="E13" s="79"/>
      <c r="F13" s="79"/>
      <c r="G13" s="80"/>
      <c r="H13" s="1"/>
      <c r="I13" s="1"/>
    </row>
    <row r="14" spans="1:9" x14ac:dyDescent="0.25">
      <c r="A14" s="1"/>
      <c r="B14" s="1"/>
      <c r="C14" s="6" t="s">
        <v>30</v>
      </c>
      <c r="D14" s="78" t="s">
        <v>93</v>
      </c>
      <c r="E14" s="79"/>
      <c r="F14" s="79"/>
      <c r="G14" s="80"/>
      <c r="H14" s="1"/>
      <c r="I14" s="1"/>
    </row>
    <row r="15" spans="1:9" x14ac:dyDescent="0.25">
      <c r="A15" s="1"/>
      <c r="B15" s="1"/>
      <c r="C15" s="6" t="s">
        <v>92</v>
      </c>
      <c r="D15" s="78" t="s">
        <v>95</v>
      </c>
      <c r="E15" s="79"/>
      <c r="F15" s="79"/>
      <c r="G15" s="80"/>
      <c r="H15" s="1"/>
      <c r="I15" s="1"/>
    </row>
    <row r="16" spans="1:9" x14ac:dyDescent="0.25">
      <c r="A16" s="1"/>
      <c r="B16" s="1"/>
      <c r="C16" s="6" t="s">
        <v>94</v>
      </c>
      <c r="D16" s="78" t="s">
        <v>119</v>
      </c>
      <c r="E16" s="79"/>
      <c r="F16" s="79"/>
      <c r="G16" s="80"/>
      <c r="H16" s="1"/>
      <c r="I16" s="1"/>
    </row>
    <row r="17" spans="1:9" x14ac:dyDescent="0.25">
      <c r="A17" s="1"/>
      <c r="B17" s="1"/>
      <c r="C17" s="6" t="s">
        <v>6</v>
      </c>
      <c r="D17" s="84" t="s">
        <v>96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7</v>
      </c>
      <c r="D18" s="84" t="s">
        <v>97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8</v>
      </c>
      <c r="D19" s="69" t="s">
        <v>101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9</v>
      </c>
      <c r="D20" s="72" t="s">
        <v>98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10</v>
      </c>
      <c r="D21" s="72" t="s">
        <v>117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</v>
      </c>
      <c r="D22" s="72" t="s">
        <v>102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12</v>
      </c>
      <c r="D23" s="75" t="s">
        <v>28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26</v>
      </c>
      <c r="D24" s="66" t="s">
        <v>99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6" t="s">
        <v>54</v>
      </c>
      <c r="E25" s="67"/>
      <c r="F25" s="67"/>
      <c r="G25" s="68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121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112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9" t="s">
        <v>103</v>
      </c>
      <c r="C9" s="100"/>
      <c r="D9" s="101"/>
      <c r="E9" s="11">
        <v>158246100.13123202</v>
      </c>
      <c r="F9" s="22" t="s">
        <v>2</v>
      </c>
      <c r="G9" s="19"/>
      <c r="H9" s="27"/>
      <c r="I9" s="1"/>
    </row>
    <row r="10" spans="1:9" x14ac:dyDescent="0.25">
      <c r="A10" s="1"/>
      <c r="B10" s="99" t="s">
        <v>104</v>
      </c>
      <c r="C10" s="100"/>
      <c r="D10" s="101"/>
      <c r="E10" s="11">
        <v>119357763</v>
      </c>
      <c r="F10" s="22" t="s">
        <v>2</v>
      </c>
      <c r="G10" s="14"/>
      <c r="H10" s="28"/>
      <c r="I10" s="1"/>
    </row>
    <row r="11" spans="1:9" x14ac:dyDescent="0.25">
      <c r="A11" s="1"/>
      <c r="B11" s="99" t="s">
        <v>110</v>
      </c>
      <c r="C11" s="100"/>
      <c r="D11" s="101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38888337.131232023</v>
      </c>
      <c r="F12" s="25" t="s">
        <v>2</v>
      </c>
      <c r="G12" s="17">
        <f>E12</f>
        <v>38888337.131232023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136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102" t="s">
        <v>113</v>
      </c>
      <c r="C18" s="103"/>
      <c r="D18" s="104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102" t="s">
        <v>111</v>
      </c>
      <c r="C19" s="103"/>
      <c r="D19" s="104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102" t="s">
        <v>114</v>
      </c>
      <c r="C20" s="103"/>
      <c r="D20" s="104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137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138</v>
      </c>
      <c r="C22" s="90"/>
      <c r="D22" s="90"/>
      <c r="E22" s="90"/>
      <c r="F22" s="91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114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122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x14ac:dyDescent="0.25">
      <c r="A10" s="1"/>
      <c r="B10" s="63" t="s">
        <v>143</v>
      </c>
      <c r="C10" s="64">
        <v>75</v>
      </c>
      <c r="D10" s="11">
        <v>253227.26</v>
      </c>
      <c r="E10" s="11">
        <f>D10/C10</f>
        <v>3376.3634666666667</v>
      </c>
      <c r="F10" s="11">
        <v>0</v>
      </c>
      <c r="G10" s="11">
        <v>0</v>
      </c>
      <c r="H10" s="22" t="s">
        <v>2</v>
      </c>
      <c r="I10" s="1"/>
    </row>
    <row r="11" spans="1:9" x14ac:dyDescent="0.25">
      <c r="A11" s="1"/>
      <c r="B11" s="63" t="s">
        <v>144</v>
      </c>
      <c r="C11" s="64">
        <v>75</v>
      </c>
      <c r="D11" s="11">
        <v>553109.71</v>
      </c>
      <c r="E11" s="11">
        <f t="shared" ref="E11:E74" si="0">D11/C11</f>
        <v>7374.7961333333333</v>
      </c>
      <c r="F11" s="11">
        <v>0</v>
      </c>
      <c r="G11" s="11">
        <v>0</v>
      </c>
      <c r="H11" s="22" t="s">
        <v>2</v>
      </c>
      <c r="I11" s="1"/>
    </row>
    <row r="12" spans="1:9" ht="26.25" x14ac:dyDescent="0.25">
      <c r="A12" s="1"/>
      <c r="B12" s="63" t="s">
        <v>145</v>
      </c>
      <c r="C12" s="64">
        <v>50</v>
      </c>
      <c r="D12" s="11">
        <v>719789.99</v>
      </c>
      <c r="E12" s="11">
        <f t="shared" si="0"/>
        <v>14395.799800000001</v>
      </c>
      <c r="F12" s="11">
        <v>0</v>
      </c>
      <c r="G12" s="11">
        <v>0</v>
      </c>
      <c r="H12" s="22" t="s">
        <v>2</v>
      </c>
      <c r="I12" s="1"/>
    </row>
    <row r="13" spans="1:9" ht="26.25" x14ac:dyDescent="0.25">
      <c r="A13" s="1"/>
      <c r="B13" s="63" t="s">
        <v>146</v>
      </c>
      <c r="C13" s="64">
        <v>20</v>
      </c>
      <c r="D13" s="11">
        <v>346886.74</v>
      </c>
      <c r="E13" s="11">
        <f t="shared" si="0"/>
        <v>17344.337</v>
      </c>
      <c r="F13" s="11">
        <v>0</v>
      </c>
      <c r="G13" s="11">
        <v>0</v>
      </c>
      <c r="H13" s="22" t="s">
        <v>2</v>
      </c>
      <c r="I13" s="1"/>
    </row>
    <row r="14" spans="1:9" ht="26.25" x14ac:dyDescent="0.25">
      <c r="A14" s="1"/>
      <c r="B14" s="63" t="s">
        <v>147</v>
      </c>
      <c r="C14" s="64">
        <v>10</v>
      </c>
      <c r="D14" s="11">
        <v>43360.84</v>
      </c>
      <c r="E14" s="11">
        <f t="shared" si="0"/>
        <v>4336.0839999999998</v>
      </c>
      <c r="F14" s="11">
        <v>0</v>
      </c>
      <c r="G14" s="11">
        <v>0</v>
      </c>
      <c r="H14" s="22" t="s">
        <v>2</v>
      </c>
      <c r="I14" s="1"/>
    </row>
    <row r="15" spans="1:9" ht="26.25" x14ac:dyDescent="0.25">
      <c r="A15" s="1"/>
      <c r="B15" s="63" t="s">
        <v>148</v>
      </c>
      <c r="C15" s="64">
        <v>75</v>
      </c>
      <c r="D15" s="11">
        <v>1367387.05</v>
      </c>
      <c r="E15" s="11">
        <f t="shared" si="0"/>
        <v>18231.827333333335</v>
      </c>
      <c r="F15" s="11">
        <v>0</v>
      </c>
      <c r="G15" s="11">
        <v>0</v>
      </c>
      <c r="H15" s="22" t="s">
        <v>2</v>
      </c>
      <c r="I15" s="1"/>
    </row>
    <row r="16" spans="1:9" x14ac:dyDescent="0.25">
      <c r="A16" s="1"/>
      <c r="B16" s="63" t="s">
        <v>143</v>
      </c>
      <c r="C16" s="64">
        <v>75</v>
      </c>
      <c r="D16" s="11">
        <v>510904.44</v>
      </c>
      <c r="E16" s="11">
        <f t="shared" si="0"/>
        <v>6812.0591999999997</v>
      </c>
      <c r="F16" s="11">
        <v>0</v>
      </c>
      <c r="G16" s="11">
        <v>0</v>
      </c>
      <c r="H16" s="22" t="s">
        <v>2</v>
      </c>
      <c r="I16" s="1"/>
    </row>
    <row r="17" spans="1:9" x14ac:dyDescent="0.25">
      <c r="A17" s="1"/>
      <c r="B17" s="63" t="s">
        <v>149</v>
      </c>
      <c r="C17" s="64">
        <v>50</v>
      </c>
      <c r="D17" s="11">
        <v>1942352.75</v>
      </c>
      <c r="E17" s="11">
        <f t="shared" si="0"/>
        <v>38847.055</v>
      </c>
      <c r="F17" s="11">
        <v>0</v>
      </c>
      <c r="G17" s="11">
        <v>0</v>
      </c>
      <c r="H17" s="22" t="s">
        <v>2</v>
      </c>
      <c r="I17" s="1"/>
    </row>
    <row r="18" spans="1:9" x14ac:dyDescent="0.25">
      <c r="A18" s="1"/>
      <c r="B18" s="63" t="s">
        <v>144</v>
      </c>
      <c r="C18" s="64">
        <v>75</v>
      </c>
      <c r="D18" s="11">
        <v>1350880.72</v>
      </c>
      <c r="E18" s="11">
        <f t="shared" si="0"/>
        <v>18011.742933333331</v>
      </c>
      <c r="F18" s="11">
        <v>0</v>
      </c>
      <c r="G18" s="11">
        <v>0</v>
      </c>
      <c r="H18" s="22" t="s">
        <v>2</v>
      </c>
      <c r="I18" s="1"/>
    </row>
    <row r="19" spans="1:9" ht="26.25" x14ac:dyDescent="0.25">
      <c r="A19" s="1"/>
      <c r="B19" s="63" t="s">
        <v>148</v>
      </c>
      <c r="C19" s="64">
        <v>75</v>
      </c>
      <c r="D19" s="11">
        <v>2009019.41</v>
      </c>
      <c r="E19" s="11">
        <f t="shared" si="0"/>
        <v>26786.925466666664</v>
      </c>
      <c r="F19" s="11">
        <v>0</v>
      </c>
      <c r="G19" s="11">
        <v>0</v>
      </c>
      <c r="H19" s="22" t="s">
        <v>2</v>
      </c>
      <c r="I19" s="1"/>
    </row>
    <row r="20" spans="1:9" ht="26.25" x14ac:dyDescent="0.25">
      <c r="A20" s="1"/>
      <c r="B20" s="63" t="s">
        <v>150</v>
      </c>
      <c r="C20" s="64">
        <v>75</v>
      </c>
      <c r="D20" s="11">
        <v>828327.98</v>
      </c>
      <c r="E20" s="11">
        <f t="shared" si="0"/>
        <v>11044.373066666667</v>
      </c>
      <c r="F20" s="11">
        <v>0</v>
      </c>
      <c r="G20" s="11">
        <v>0</v>
      </c>
      <c r="H20" s="22" t="s">
        <v>2</v>
      </c>
      <c r="I20" s="1"/>
    </row>
    <row r="21" spans="1:9" ht="26.25" x14ac:dyDescent="0.25">
      <c r="A21" s="1"/>
      <c r="B21" s="63" t="s">
        <v>151</v>
      </c>
      <c r="C21" s="64">
        <v>75</v>
      </c>
      <c r="D21" s="11">
        <v>174906.04</v>
      </c>
      <c r="E21" s="11">
        <f t="shared" si="0"/>
        <v>2332.0805333333333</v>
      </c>
      <c r="F21" s="11">
        <v>0</v>
      </c>
      <c r="G21" s="11">
        <v>0</v>
      </c>
      <c r="H21" s="22" t="s">
        <v>2</v>
      </c>
      <c r="I21" s="1"/>
    </row>
    <row r="22" spans="1:9" x14ac:dyDescent="0.25">
      <c r="A22" s="1"/>
      <c r="B22" s="63" t="s">
        <v>143</v>
      </c>
      <c r="C22" s="64">
        <v>75</v>
      </c>
      <c r="D22" s="11">
        <v>285646.38</v>
      </c>
      <c r="E22" s="11">
        <f t="shared" si="0"/>
        <v>3808.6183999999998</v>
      </c>
      <c r="F22" s="11">
        <v>0</v>
      </c>
      <c r="G22" s="11">
        <v>0</v>
      </c>
      <c r="H22" s="22" t="s">
        <v>2</v>
      </c>
      <c r="I22" s="1"/>
    </row>
    <row r="23" spans="1:9" x14ac:dyDescent="0.25">
      <c r="A23" s="1"/>
      <c r="B23" s="63" t="s">
        <v>149</v>
      </c>
      <c r="C23" s="64">
        <v>50</v>
      </c>
      <c r="D23" s="11">
        <v>2493476.39</v>
      </c>
      <c r="E23" s="11">
        <f t="shared" si="0"/>
        <v>49869.527800000003</v>
      </c>
      <c r="F23" s="11">
        <v>0</v>
      </c>
      <c r="G23" s="11">
        <v>0</v>
      </c>
      <c r="H23" s="22" t="s">
        <v>2</v>
      </c>
      <c r="I23" s="1"/>
    </row>
    <row r="24" spans="1:9" x14ac:dyDescent="0.25">
      <c r="A24" s="1"/>
      <c r="B24" s="63" t="s">
        <v>144</v>
      </c>
      <c r="C24" s="64">
        <v>75</v>
      </c>
      <c r="D24" s="11">
        <v>380093.65</v>
      </c>
      <c r="E24" s="11">
        <f t="shared" si="0"/>
        <v>5067.9153333333334</v>
      </c>
      <c r="F24" s="11">
        <v>0</v>
      </c>
      <c r="G24" s="11">
        <v>0</v>
      </c>
      <c r="H24" s="22" t="s">
        <v>2</v>
      </c>
      <c r="I24" s="1"/>
    </row>
    <row r="25" spans="1:9" ht="26.25" x14ac:dyDescent="0.25">
      <c r="A25" s="1"/>
      <c r="B25" s="63" t="s">
        <v>145</v>
      </c>
      <c r="C25" s="64">
        <v>50</v>
      </c>
      <c r="D25" s="11">
        <v>461043.4</v>
      </c>
      <c r="E25" s="11">
        <f t="shared" si="0"/>
        <v>9220.8680000000004</v>
      </c>
      <c r="F25" s="11">
        <v>0</v>
      </c>
      <c r="G25" s="11">
        <v>0</v>
      </c>
      <c r="H25" s="22" t="s">
        <v>2</v>
      </c>
      <c r="I25" s="1"/>
    </row>
    <row r="26" spans="1:9" ht="26.25" x14ac:dyDescent="0.25">
      <c r="A26" s="1"/>
      <c r="B26" s="63" t="s">
        <v>146</v>
      </c>
      <c r="C26" s="64">
        <v>20</v>
      </c>
      <c r="D26" s="11">
        <v>200453.64</v>
      </c>
      <c r="E26" s="11">
        <f t="shared" si="0"/>
        <v>10022.682000000001</v>
      </c>
      <c r="F26" s="11">
        <v>0</v>
      </c>
      <c r="G26" s="11">
        <v>0</v>
      </c>
      <c r="H26" s="22" t="s">
        <v>2</v>
      </c>
      <c r="I26" s="1"/>
    </row>
    <row r="27" spans="1:9" ht="26.25" x14ac:dyDescent="0.25">
      <c r="A27" s="1"/>
      <c r="B27" s="63" t="s">
        <v>147</v>
      </c>
      <c r="C27" s="64">
        <v>10</v>
      </c>
      <c r="D27" s="11">
        <v>25056.7</v>
      </c>
      <c r="E27" s="11">
        <f t="shared" si="0"/>
        <v>2505.67</v>
      </c>
      <c r="F27" s="11">
        <v>0</v>
      </c>
      <c r="G27" s="11">
        <v>0</v>
      </c>
      <c r="H27" s="22" t="s">
        <v>2</v>
      </c>
      <c r="I27" s="1"/>
    </row>
    <row r="28" spans="1:9" ht="26.25" x14ac:dyDescent="0.25">
      <c r="A28" s="1"/>
      <c r="B28" s="63" t="s">
        <v>148</v>
      </c>
      <c r="C28" s="64">
        <v>75</v>
      </c>
      <c r="D28" s="11">
        <v>271615.01</v>
      </c>
      <c r="E28" s="11">
        <f t="shared" si="0"/>
        <v>3621.5334666666668</v>
      </c>
      <c r="F28" s="11">
        <v>0</v>
      </c>
      <c r="G28" s="11">
        <v>0</v>
      </c>
      <c r="H28" s="22" t="s">
        <v>2</v>
      </c>
      <c r="I28" s="1"/>
    </row>
    <row r="29" spans="1:9" ht="26.25" x14ac:dyDescent="0.25">
      <c r="A29" s="1"/>
      <c r="B29" s="63" t="s">
        <v>150</v>
      </c>
      <c r="C29" s="64">
        <v>75</v>
      </c>
      <c r="D29" s="11">
        <v>1392504.7</v>
      </c>
      <c r="E29" s="11">
        <f t="shared" si="0"/>
        <v>18566.729333333333</v>
      </c>
      <c r="F29" s="11">
        <v>0</v>
      </c>
      <c r="G29" s="11">
        <v>0</v>
      </c>
      <c r="H29" s="22" t="s">
        <v>2</v>
      </c>
      <c r="I29" s="1"/>
    </row>
    <row r="30" spans="1:9" x14ac:dyDescent="0.25">
      <c r="A30" s="1"/>
      <c r="B30" s="63" t="s">
        <v>143</v>
      </c>
      <c r="C30" s="64">
        <v>75</v>
      </c>
      <c r="D30" s="11">
        <v>388476.54</v>
      </c>
      <c r="E30" s="11">
        <f t="shared" si="0"/>
        <v>5179.6871999999994</v>
      </c>
      <c r="F30" s="11">
        <v>0</v>
      </c>
      <c r="G30" s="11">
        <v>0</v>
      </c>
      <c r="H30" s="22" t="s">
        <v>2</v>
      </c>
      <c r="I30" s="1"/>
    </row>
    <row r="31" spans="1:9" x14ac:dyDescent="0.25">
      <c r="A31" s="1"/>
      <c r="B31" s="63" t="s">
        <v>144</v>
      </c>
      <c r="C31" s="64">
        <v>75</v>
      </c>
      <c r="D31" s="11">
        <v>835510.72</v>
      </c>
      <c r="E31" s="11">
        <f t="shared" si="0"/>
        <v>11140.142933333333</v>
      </c>
      <c r="F31" s="11">
        <v>0</v>
      </c>
      <c r="G31" s="11">
        <v>0</v>
      </c>
      <c r="H31" s="22" t="s">
        <v>2</v>
      </c>
      <c r="I31" s="1"/>
    </row>
    <row r="32" spans="1:9" ht="26.25" x14ac:dyDescent="0.25">
      <c r="A32" s="1"/>
      <c r="B32" s="63" t="s">
        <v>148</v>
      </c>
      <c r="C32" s="64">
        <v>75</v>
      </c>
      <c r="D32" s="11">
        <v>757177</v>
      </c>
      <c r="E32" s="11">
        <f t="shared" si="0"/>
        <v>10095.693333333333</v>
      </c>
      <c r="F32" s="11">
        <v>0</v>
      </c>
      <c r="G32" s="11">
        <v>0</v>
      </c>
      <c r="H32" s="22" t="s">
        <v>2</v>
      </c>
      <c r="I32" s="1"/>
    </row>
    <row r="33" spans="1:9" ht="26.25" x14ac:dyDescent="0.25">
      <c r="A33" s="1"/>
      <c r="B33" s="63" t="s">
        <v>150</v>
      </c>
      <c r="C33" s="64">
        <v>75</v>
      </c>
      <c r="D33" s="11">
        <v>349087.96</v>
      </c>
      <c r="E33" s="11">
        <f t="shared" si="0"/>
        <v>4654.5061333333333</v>
      </c>
      <c r="F33" s="11">
        <v>0</v>
      </c>
      <c r="G33" s="11">
        <v>0</v>
      </c>
      <c r="H33" s="22" t="s">
        <v>2</v>
      </c>
      <c r="I33" s="1"/>
    </row>
    <row r="34" spans="1:9" ht="26.25" x14ac:dyDescent="0.25">
      <c r="A34" s="1"/>
      <c r="B34" s="63" t="s">
        <v>151</v>
      </c>
      <c r="C34" s="64">
        <v>75</v>
      </c>
      <c r="D34" s="11">
        <v>146981.64000000001</v>
      </c>
      <c r="E34" s="11">
        <f t="shared" si="0"/>
        <v>1959.7552000000003</v>
      </c>
      <c r="F34" s="11">
        <v>0</v>
      </c>
      <c r="G34" s="11">
        <v>0</v>
      </c>
      <c r="H34" s="22" t="s">
        <v>2</v>
      </c>
      <c r="I34" s="1"/>
    </row>
    <row r="35" spans="1:9" x14ac:dyDescent="0.25">
      <c r="A35" s="1"/>
      <c r="B35" s="63" t="s">
        <v>143</v>
      </c>
      <c r="C35" s="64">
        <v>75</v>
      </c>
      <c r="D35" s="11">
        <v>13850.19</v>
      </c>
      <c r="E35" s="11">
        <f t="shared" si="0"/>
        <v>184.66920000000002</v>
      </c>
      <c r="F35" s="11">
        <v>0</v>
      </c>
      <c r="G35" s="11">
        <v>0</v>
      </c>
      <c r="H35" s="22" t="s">
        <v>2</v>
      </c>
      <c r="I35" s="1"/>
    </row>
    <row r="36" spans="1:9" x14ac:dyDescent="0.25">
      <c r="A36" s="1"/>
      <c r="B36" s="63" t="s">
        <v>144</v>
      </c>
      <c r="C36" s="64">
        <v>75</v>
      </c>
      <c r="D36" s="11">
        <v>557530.86</v>
      </c>
      <c r="E36" s="11">
        <f t="shared" si="0"/>
        <v>7433.7447999999995</v>
      </c>
      <c r="F36" s="11">
        <v>0</v>
      </c>
      <c r="G36" s="11">
        <v>0</v>
      </c>
      <c r="H36" s="22" t="s">
        <v>2</v>
      </c>
      <c r="I36" s="1"/>
    </row>
    <row r="37" spans="1:9" x14ac:dyDescent="0.25">
      <c r="A37" s="1"/>
      <c r="B37" s="63" t="s">
        <v>143</v>
      </c>
      <c r="C37" s="64">
        <v>75</v>
      </c>
      <c r="D37" s="11">
        <v>364399.98</v>
      </c>
      <c r="E37" s="11">
        <f t="shared" si="0"/>
        <v>4858.6664000000001</v>
      </c>
      <c r="F37" s="11">
        <v>0</v>
      </c>
      <c r="G37" s="11">
        <v>0</v>
      </c>
      <c r="H37" s="22" t="s">
        <v>2</v>
      </c>
      <c r="I37" s="1"/>
    </row>
    <row r="38" spans="1:9" x14ac:dyDescent="0.25">
      <c r="A38" s="1"/>
      <c r="B38" s="63" t="s">
        <v>144</v>
      </c>
      <c r="C38" s="64">
        <v>75</v>
      </c>
      <c r="D38" s="11">
        <v>502422.54</v>
      </c>
      <c r="E38" s="11">
        <f t="shared" si="0"/>
        <v>6698.9672</v>
      </c>
      <c r="F38" s="11">
        <v>0</v>
      </c>
      <c r="G38" s="11">
        <v>0</v>
      </c>
      <c r="H38" s="22" t="s">
        <v>2</v>
      </c>
      <c r="I38" s="1"/>
    </row>
    <row r="39" spans="1:9" ht="26.25" x14ac:dyDescent="0.25">
      <c r="A39" s="1"/>
      <c r="B39" s="63" t="s">
        <v>145</v>
      </c>
      <c r="C39" s="64">
        <v>50</v>
      </c>
      <c r="D39" s="11">
        <v>1596419.02</v>
      </c>
      <c r="E39" s="11">
        <f t="shared" si="0"/>
        <v>31928.380400000002</v>
      </c>
      <c r="F39" s="11">
        <v>0</v>
      </c>
      <c r="G39" s="11">
        <v>0</v>
      </c>
      <c r="H39" s="22" t="s">
        <v>2</v>
      </c>
      <c r="I39" s="1"/>
    </row>
    <row r="40" spans="1:9" ht="26.25" x14ac:dyDescent="0.25">
      <c r="A40" s="1"/>
      <c r="B40" s="63" t="s">
        <v>146</v>
      </c>
      <c r="C40" s="64">
        <v>20</v>
      </c>
      <c r="D40" s="11">
        <v>520571.4</v>
      </c>
      <c r="E40" s="11">
        <f t="shared" si="0"/>
        <v>26028.57</v>
      </c>
      <c r="F40" s="11">
        <v>0</v>
      </c>
      <c r="G40" s="11">
        <v>0</v>
      </c>
      <c r="H40" s="22" t="s">
        <v>2</v>
      </c>
      <c r="I40" s="1"/>
    </row>
    <row r="41" spans="1:9" ht="26.25" x14ac:dyDescent="0.25">
      <c r="A41" s="1"/>
      <c r="B41" s="63" t="s">
        <v>147</v>
      </c>
      <c r="C41" s="64">
        <v>10</v>
      </c>
      <c r="D41" s="11">
        <v>86761.9</v>
      </c>
      <c r="E41" s="11">
        <f t="shared" si="0"/>
        <v>8676.1899999999987</v>
      </c>
      <c r="F41" s="11">
        <v>0</v>
      </c>
      <c r="G41" s="11">
        <v>0</v>
      </c>
      <c r="H41" s="22" t="s">
        <v>2</v>
      </c>
      <c r="I41" s="1"/>
    </row>
    <row r="42" spans="1:9" ht="26.25" x14ac:dyDescent="0.25">
      <c r="A42" s="1"/>
      <c r="B42" s="63" t="s">
        <v>148</v>
      </c>
      <c r="C42" s="64">
        <v>75</v>
      </c>
      <c r="D42" s="11">
        <v>1825185.8</v>
      </c>
      <c r="E42" s="11">
        <f t="shared" si="0"/>
        <v>24335.810666666668</v>
      </c>
      <c r="F42" s="11">
        <v>0</v>
      </c>
      <c r="G42" s="11">
        <v>0</v>
      </c>
      <c r="H42" s="22" t="s">
        <v>2</v>
      </c>
      <c r="I42" s="1"/>
    </row>
    <row r="43" spans="1:9" x14ac:dyDescent="0.25">
      <c r="A43" s="1"/>
      <c r="B43" s="63" t="s">
        <v>143</v>
      </c>
      <c r="C43" s="64">
        <v>75</v>
      </c>
      <c r="D43" s="11">
        <v>1345501.49</v>
      </c>
      <c r="E43" s="11">
        <f t="shared" si="0"/>
        <v>17940.019866666666</v>
      </c>
      <c r="F43" s="11">
        <v>0</v>
      </c>
      <c r="G43" s="11">
        <v>0</v>
      </c>
      <c r="H43" s="22" t="s">
        <v>2</v>
      </c>
      <c r="I43" s="1"/>
    </row>
    <row r="44" spans="1:9" x14ac:dyDescent="0.25">
      <c r="A44" s="1"/>
      <c r="B44" s="63" t="s">
        <v>149</v>
      </c>
      <c r="C44" s="64">
        <v>50</v>
      </c>
      <c r="D44" s="11">
        <v>1895358.69</v>
      </c>
      <c r="E44" s="11">
        <f t="shared" si="0"/>
        <v>37907.173799999997</v>
      </c>
      <c r="F44" s="11">
        <v>0</v>
      </c>
      <c r="G44" s="11">
        <v>0</v>
      </c>
      <c r="H44" s="22" t="s">
        <v>2</v>
      </c>
      <c r="I44" s="1"/>
    </row>
    <row r="45" spans="1:9" x14ac:dyDescent="0.25">
      <c r="A45" s="1"/>
      <c r="B45" s="63" t="s">
        <v>144</v>
      </c>
      <c r="C45" s="64">
        <v>75</v>
      </c>
      <c r="D45" s="11">
        <v>3310206.7</v>
      </c>
      <c r="E45" s="11">
        <f t="shared" si="0"/>
        <v>44136.089333333337</v>
      </c>
      <c r="F45" s="11">
        <v>0</v>
      </c>
      <c r="G45" s="11">
        <v>0</v>
      </c>
      <c r="H45" s="22" t="s">
        <v>2</v>
      </c>
      <c r="I45" s="1"/>
    </row>
    <row r="46" spans="1:9" ht="26.25" x14ac:dyDescent="0.25">
      <c r="A46" s="1"/>
      <c r="B46" s="63" t="s">
        <v>148</v>
      </c>
      <c r="C46" s="64">
        <v>75</v>
      </c>
      <c r="D46" s="11">
        <v>3085325.05</v>
      </c>
      <c r="E46" s="11">
        <f t="shared" si="0"/>
        <v>41137.667333333331</v>
      </c>
      <c r="F46" s="11">
        <v>0</v>
      </c>
      <c r="G46" s="11">
        <v>0</v>
      </c>
      <c r="H46" s="22" t="s">
        <v>2</v>
      </c>
      <c r="I46" s="1"/>
    </row>
    <row r="47" spans="1:9" ht="26.25" x14ac:dyDescent="0.25">
      <c r="A47" s="1"/>
      <c r="B47" s="63" t="s">
        <v>150</v>
      </c>
      <c r="C47" s="64">
        <v>75</v>
      </c>
      <c r="D47" s="11">
        <v>1792836.97</v>
      </c>
      <c r="E47" s="11">
        <f t="shared" si="0"/>
        <v>23904.492933333331</v>
      </c>
      <c r="F47" s="11">
        <v>0</v>
      </c>
      <c r="G47" s="11">
        <v>0</v>
      </c>
      <c r="H47" s="22" t="s">
        <v>2</v>
      </c>
      <c r="I47" s="1"/>
    </row>
    <row r="48" spans="1:9" ht="26.25" x14ac:dyDescent="0.25">
      <c r="A48" s="1"/>
      <c r="B48" s="63" t="s">
        <v>151</v>
      </c>
      <c r="C48" s="64">
        <v>75</v>
      </c>
      <c r="D48" s="11">
        <v>1356397.73</v>
      </c>
      <c r="E48" s="11">
        <f t="shared" si="0"/>
        <v>18085.303066666667</v>
      </c>
      <c r="F48" s="11">
        <v>0</v>
      </c>
      <c r="G48" s="11">
        <v>0</v>
      </c>
      <c r="H48" s="22" t="s">
        <v>2</v>
      </c>
      <c r="I48" s="1"/>
    </row>
    <row r="49" spans="1:9" ht="26.25" x14ac:dyDescent="0.25">
      <c r="A49" s="1"/>
      <c r="B49" s="63" t="s">
        <v>152</v>
      </c>
      <c r="C49" s="64">
        <v>75</v>
      </c>
      <c r="D49" s="11">
        <v>2187467.5699999998</v>
      </c>
      <c r="E49" s="11">
        <f t="shared" si="0"/>
        <v>29166.234266666663</v>
      </c>
      <c r="F49" s="11">
        <v>0</v>
      </c>
      <c r="G49" s="11">
        <v>0</v>
      </c>
      <c r="H49" s="22" t="s">
        <v>2</v>
      </c>
      <c r="I49" s="1"/>
    </row>
    <row r="50" spans="1:9" ht="26.25" x14ac:dyDescent="0.25">
      <c r="A50" s="1"/>
      <c r="B50" s="63" t="s">
        <v>148</v>
      </c>
      <c r="C50" s="64">
        <v>75</v>
      </c>
      <c r="D50" s="11">
        <v>831156.37</v>
      </c>
      <c r="E50" s="11">
        <f t="shared" si="0"/>
        <v>11082.084933333334</v>
      </c>
      <c r="F50" s="11">
        <v>0</v>
      </c>
      <c r="G50" s="11">
        <v>0</v>
      </c>
      <c r="H50" s="22" t="s">
        <v>2</v>
      </c>
      <c r="I50" s="1"/>
    </row>
    <row r="51" spans="1:9" x14ac:dyDescent="0.25">
      <c r="A51" s="1"/>
      <c r="B51" s="63" t="s">
        <v>143</v>
      </c>
      <c r="C51" s="64">
        <v>75</v>
      </c>
      <c r="D51" s="11">
        <v>673609.3</v>
      </c>
      <c r="E51" s="11">
        <f t="shared" si="0"/>
        <v>8981.4573333333337</v>
      </c>
      <c r="F51" s="11">
        <v>0</v>
      </c>
      <c r="G51" s="11">
        <v>0</v>
      </c>
      <c r="H51" s="22" t="s">
        <v>2</v>
      </c>
      <c r="I51" s="1"/>
    </row>
    <row r="52" spans="1:9" x14ac:dyDescent="0.25">
      <c r="A52" s="1"/>
      <c r="B52" s="63" t="s">
        <v>144</v>
      </c>
      <c r="C52" s="64">
        <v>75</v>
      </c>
      <c r="D52" s="11">
        <v>145855.81</v>
      </c>
      <c r="E52" s="11">
        <f t="shared" si="0"/>
        <v>1944.7441333333334</v>
      </c>
      <c r="F52" s="11">
        <v>0</v>
      </c>
      <c r="G52" s="11">
        <v>0</v>
      </c>
      <c r="H52" s="22" t="s">
        <v>2</v>
      </c>
      <c r="I52" s="1"/>
    </row>
    <row r="53" spans="1:9" ht="26.25" x14ac:dyDescent="0.25">
      <c r="A53" s="1"/>
      <c r="B53" s="63" t="s">
        <v>152</v>
      </c>
      <c r="C53" s="64">
        <v>75</v>
      </c>
      <c r="D53" s="11">
        <v>509093.26</v>
      </c>
      <c r="E53" s="11">
        <f t="shared" si="0"/>
        <v>6787.9101333333338</v>
      </c>
      <c r="F53" s="11">
        <v>0</v>
      </c>
      <c r="G53" s="11">
        <v>0</v>
      </c>
      <c r="H53" s="22" t="s">
        <v>2</v>
      </c>
      <c r="I53" s="1"/>
    </row>
    <row r="54" spans="1:9" ht="26.25" x14ac:dyDescent="0.25">
      <c r="A54" s="1"/>
      <c r="B54" s="63" t="s">
        <v>148</v>
      </c>
      <c r="C54" s="64">
        <v>75</v>
      </c>
      <c r="D54" s="11">
        <v>1101281.1599999999</v>
      </c>
      <c r="E54" s="11">
        <f t="shared" si="0"/>
        <v>14683.748799999999</v>
      </c>
      <c r="F54" s="11">
        <v>0</v>
      </c>
      <c r="G54" s="11">
        <v>0</v>
      </c>
      <c r="H54" s="22" t="s">
        <v>2</v>
      </c>
      <c r="I54" s="1"/>
    </row>
    <row r="55" spans="1:9" ht="26.25" x14ac:dyDescent="0.25">
      <c r="A55" s="1"/>
      <c r="B55" s="63" t="s">
        <v>150</v>
      </c>
      <c r="C55" s="64">
        <v>75</v>
      </c>
      <c r="D55" s="11">
        <v>1256621.57</v>
      </c>
      <c r="E55" s="11">
        <f t="shared" si="0"/>
        <v>16754.954266666668</v>
      </c>
      <c r="F55" s="11">
        <v>0</v>
      </c>
      <c r="G55" s="11">
        <v>0</v>
      </c>
      <c r="H55" s="22" t="s">
        <v>2</v>
      </c>
      <c r="I55" s="1"/>
    </row>
    <row r="56" spans="1:9" x14ac:dyDescent="0.25">
      <c r="A56" s="1"/>
      <c r="B56" s="63" t="s">
        <v>143</v>
      </c>
      <c r="C56" s="64">
        <v>75</v>
      </c>
      <c r="D56" s="11">
        <v>1458460.24</v>
      </c>
      <c r="E56" s="11">
        <f t="shared" si="0"/>
        <v>19446.136533333334</v>
      </c>
      <c r="F56" s="11">
        <v>0</v>
      </c>
      <c r="G56" s="11">
        <v>0</v>
      </c>
      <c r="H56" s="22" t="s">
        <v>2</v>
      </c>
      <c r="I56" s="1"/>
    </row>
    <row r="57" spans="1:9" x14ac:dyDescent="0.25">
      <c r="A57" s="1"/>
      <c r="B57" s="63" t="s">
        <v>144</v>
      </c>
      <c r="C57" s="64">
        <v>75</v>
      </c>
      <c r="D57" s="11">
        <v>2895077.41</v>
      </c>
      <c r="E57" s="11">
        <f t="shared" si="0"/>
        <v>38601.032133333334</v>
      </c>
      <c r="F57" s="11">
        <v>0</v>
      </c>
      <c r="G57" s="11">
        <v>0</v>
      </c>
      <c r="H57" s="22" t="s">
        <v>2</v>
      </c>
      <c r="I57" s="1"/>
    </row>
    <row r="58" spans="1:9" ht="26.25" x14ac:dyDescent="0.25">
      <c r="A58" s="1"/>
      <c r="B58" s="63" t="s">
        <v>148</v>
      </c>
      <c r="C58" s="64">
        <v>75</v>
      </c>
      <c r="D58" s="11">
        <v>1632806.87</v>
      </c>
      <c r="E58" s="11">
        <f t="shared" si="0"/>
        <v>21770.758266666668</v>
      </c>
      <c r="F58" s="11">
        <v>0</v>
      </c>
      <c r="G58" s="11">
        <v>0</v>
      </c>
      <c r="H58" s="22" t="s">
        <v>2</v>
      </c>
      <c r="I58" s="1"/>
    </row>
    <row r="59" spans="1:9" ht="26.25" x14ac:dyDescent="0.25">
      <c r="A59" s="1"/>
      <c r="B59" s="63" t="s">
        <v>150</v>
      </c>
      <c r="C59" s="64">
        <v>75</v>
      </c>
      <c r="D59" s="11">
        <v>1872286.02</v>
      </c>
      <c r="E59" s="11">
        <f t="shared" si="0"/>
        <v>24963.813600000001</v>
      </c>
      <c r="F59" s="11">
        <v>0</v>
      </c>
      <c r="G59" s="11">
        <v>0</v>
      </c>
      <c r="H59" s="22" t="s">
        <v>2</v>
      </c>
      <c r="I59" s="1"/>
    </row>
    <row r="60" spans="1:9" ht="26.25" x14ac:dyDescent="0.25">
      <c r="A60" s="1"/>
      <c r="B60" s="63" t="s">
        <v>151</v>
      </c>
      <c r="C60" s="64">
        <v>75</v>
      </c>
      <c r="D60" s="11">
        <v>591072.1</v>
      </c>
      <c r="E60" s="11">
        <f t="shared" si="0"/>
        <v>7880.9613333333327</v>
      </c>
      <c r="F60" s="11">
        <v>0</v>
      </c>
      <c r="G60" s="11">
        <v>0</v>
      </c>
      <c r="H60" s="22" t="s">
        <v>2</v>
      </c>
      <c r="I60" s="1"/>
    </row>
    <row r="61" spans="1:9" x14ac:dyDescent="0.25">
      <c r="A61" s="1"/>
      <c r="B61" s="63" t="s">
        <v>143</v>
      </c>
      <c r="C61" s="64">
        <v>75</v>
      </c>
      <c r="D61" s="11">
        <v>243652.08</v>
      </c>
      <c r="E61" s="11">
        <f t="shared" si="0"/>
        <v>3248.6943999999999</v>
      </c>
      <c r="F61" s="11">
        <v>0</v>
      </c>
      <c r="G61" s="11">
        <v>0</v>
      </c>
      <c r="H61" s="22" t="s">
        <v>2</v>
      </c>
      <c r="I61" s="1"/>
    </row>
    <row r="62" spans="1:9" x14ac:dyDescent="0.25">
      <c r="A62" s="1"/>
      <c r="B62" s="63" t="s">
        <v>149</v>
      </c>
      <c r="C62" s="64">
        <v>50</v>
      </c>
      <c r="D62" s="11">
        <v>2799291.7</v>
      </c>
      <c r="E62" s="11">
        <f t="shared" si="0"/>
        <v>55985.834000000003</v>
      </c>
      <c r="F62" s="11">
        <v>0</v>
      </c>
      <c r="G62" s="11">
        <v>0</v>
      </c>
      <c r="H62" s="22" t="s">
        <v>2</v>
      </c>
      <c r="I62" s="1"/>
    </row>
    <row r="63" spans="1:9" ht="39" x14ac:dyDescent="0.25">
      <c r="A63" s="1"/>
      <c r="B63" s="63" t="s">
        <v>153</v>
      </c>
      <c r="C63" s="64">
        <v>75</v>
      </c>
      <c r="D63" s="11">
        <v>3344675.3</v>
      </c>
      <c r="E63" s="11">
        <f t="shared" si="0"/>
        <v>44595.670666666665</v>
      </c>
      <c r="F63" s="11">
        <v>0</v>
      </c>
      <c r="G63" s="11">
        <v>0</v>
      </c>
      <c r="H63" s="22" t="s">
        <v>2</v>
      </c>
      <c r="I63" s="1"/>
    </row>
    <row r="64" spans="1:9" ht="26.25" x14ac:dyDescent="0.25">
      <c r="A64" s="1"/>
      <c r="B64" s="63" t="s">
        <v>154</v>
      </c>
      <c r="C64" s="64">
        <v>75</v>
      </c>
      <c r="D64" s="11">
        <v>4505567.8899999997</v>
      </c>
      <c r="E64" s="11">
        <f t="shared" si="0"/>
        <v>60074.23853333333</v>
      </c>
      <c r="F64" s="11">
        <v>0</v>
      </c>
      <c r="G64" s="11">
        <v>0</v>
      </c>
      <c r="H64" s="22" t="s">
        <v>2</v>
      </c>
      <c r="I64" s="1"/>
    </row>
    <row r="65" spans="1:9" ht="26.25" x14ac:dyDescent="0.25">
      <c r="A65" s="1"/>
      <c r="B65" s="63" t="s">
        <v>148</v>
      </c>
      <c r="C65" s="64">
        <v>75</v>
      </c>
      <c r="D65" s="11">
        <v>488495.82</v>
      </c>
      <c r="E65" s="11">
        <f t="shared" si="0"/>
        <v>6513.2776000000003</v>
      </c>
      <c r="F65" s="11">
        <v>0</v>
      </c>
      <c r="G65" s="11">
        <v>0</v>
      </c>
      <c r="H65" s="22" t="s">
        <v>2</v>
      </c>
      <c r="I65" s="1"/>
    </row>
    <row r="66" spans="1:9" ht="26.25" x14ac:dyDescent="0.25">
      <c r="A66" s="1"/>
      <c r="B66" s="63" t="s">
        <v>150</v>
      </c>
      <c r="C66" s="64">
        <v>75</v>
      </c>
      <c r="D66" s="11">
        <v>359664.47</v>
      </c>
      <c r="E66" s="11">
        <f t="shared" si="0"/>
        <v>4795.5262666666667</v>
      </c>
      <c r="F66" s="11">
        <v>0</v>
      </c>
      <c r="G66" s="11">
        <v>0</v>
      </c>
      <c r="H66" s="22" t="s">
        <v>2</v>
      </c>
      <c r="I66" s="1"/>
    </row>
    <row r="67" spans="1:9" ht="26.25" x14ac:dyDescent="0.25">
      <c r="A67" s="1"/>
      <c r="B67" s="63" t="s">
        <v>151</v>
      </c>
      <c r="C67" s="64">
        <v>75</v>
      </c>
      <c r="D67" s="11">
        <v>349544.04</v>
      </c>
      <c r="E67" s="11">
        <f t="shared" si="0"/>
        <v>4660.5871999999999</v>
      </c>
      <c r="F67" s="11">
        <v>0</v>
      </c>
      <c r="G67" s="11">
        <v>0</v>
      </c>
      <c r="H67" s="22" t="s">
        <v>2</v>
      </c>
      <c r="I67" s="1"/>
    </row>
    <row r="68" spans="1:9" ht="39" x14ac:dyDescent="0.25">
      <c r="A68" s="1"/>
      <c r="B68" s="63" t="s">
        <v>155</v>
      </c>
      <c r="C68" s="64">
        <v>20</v>
      </c>
      <c r="D68" s="11">
        <v>816239.78</v>
      </c>
      <c r="E68" s="11">
        <f t="shared" si="0"/>
        <v>40811.989000000001</v>
      </c>
      <c r="F68" s="11">
        <v>0</v>
      </c>
      <c r="G68" s="11">
        <v>0</v>
      </c>
      <c r="H68" s="22" t="s">
        <v>2</v>
      </c>
      <c r="I68" s="1"/>
    </row>
    <row r="69" spans="1:9" x14ac:dyDescent="0.25">
      <c r="A69" s="1"/>
      <c r="B69" s="63" t="s">
        <v>156</v>
      </c>
      <c r="C69" s="64">
        <v>75</v>
      </c>
      <c r="D69" s="11">
        <v>623516.5</v>
      </c>
      <c r="E69" s="11">
        <f t="shared" si="0"/>
        <v>8313.5533333333333</v>
      </c>
      <c r="F69" s="11">
        <v>0</v>
      </c>
      <c r="G69" s="11">
        <v>0</v>
      </c>
      <c r="H69" s="22" t="s">
        <v>2</v>
      </c>
      <c r="I69" s="1"/>
    </row>
    <row r="70" spans="1:9" x14ac:dyDescent="0.25">
      <c r="A70" s="1"/>
      <c r="B70" s="63" t="s">
        <v>143</v>
      </c>
      <c r="C70" s="64">
        <v>75</v>
      </c>
      <c r="D70" s="11">
        <v>49268.82</v>
      </c>
      <c r="E70" s="11">
        <f t="shared" si="0"/>
        <v>656.91759999999999</v>
      </c>
      <c r="F70" s="11">
        <v>0</v>
      </c>
      <c r="G70" s="11">
        <v>0</v>
      </c>
      <c r="H70" s="22" t="s">
        <v>2</v>
      </c>
      <c r="I70" s="1"/>
    </row>
    <row r="71" spans="1:9" x14ac:dyDescent="0.25">
      <c r="A71" s="1"/>
      <c r="B71" s="63" t="s">
        <v>149</v>
      </c>
      <c r="C71" s="64">
        <v>50</v>
      </c>
      <c r="D71" s="11">
        <v>3638081.83</v>
      </c>
      <c r="E71" s="11">
        <f t="shared" si="0"/>
        <v>72761.636599999998</v>
      </c>
      <c r="F71" s="11">
        <v>0</v>
      </c>
      <c r="G71" s="11">
        <v>0</v>
      </c>
      <c r="H71" s="22" t="s">
        <v>2</v>
      </c>
      <c r="I71" s="1"/>
    </row>
    <row r="72" spans="1:9" x14ac:dyDescent="0.25">
      <c r="A72" s="1"/>
      <c r="B72" s="63" t="s">
        <v>144</v>
      </c>
      <c r="C72" s="64">
        <v>75</v>
      </c>
      <c r="D72" s="11">
        <v>57374.13</v>
      </c>
      <c r="E72" s="11">
        <f t="shared" si="0"/>
        <v>764.98839999999996</v>
      </c>
      <c r="F72" s="11">
        <v>0</v>
      </c>
      <c r="G72" s="11">
        <v>0</v>
      </c>
      <c r="H72" s="22" t="s">
        <v>2</v>
      </c>
      <c r="I72" s="1"/>
    </row>
    <row r="73" spans="1:9" ht="26.25" x14ac:dyDescent="0.25">
      <c r="A73" s="1"/>
      <c r="B73" s="63" t="s">
        <v>150</v>
      </c>
      <c r="C73" s="64">
        <v>75</v>
      </c>
      <c r="D73" s="11">
        <v>552349.11</v>
      </c>
      <c r="E73" s="11">
        <f t="shared" si="0"/>
        <v>7364.6548000000003</v>
      </c>
      <c r="F73" s="11">
        <v>0</v>
      </c>
      <c r="G73" s="11">
        <v>0</v>
      </c>
      <c r="H73" s="22" t="s">
        <v>2</v>
      </c>
      <c r="I73" s="1"/>
    </row>
    <row r="74" spans="1:9" x14ac:dyDescent="0.25">
      <c r="A74" s="1"/>
      <c r="B74" s="63" t="s">
        <v>143</v>
      </c>
      <c r="C74" s="64">
        <v>75</v>
      </c>
      <c r="D74" s="11">
        <v>15154.88</v>
      </c>
      <c r="E74" s="11">
        <f t="shared" si="0"/>
        <v>202.06506666666667</v>
      </c>
      <c r="F74" s="11">
        <v>0</v>
      </c>
      <c r="G74" s="11">
        <v>0</v>
      </c>
      <c r="H74" s="22" t="s">
        <v>2</v>
      </c>
      <c r="I74" s="1"/>
    </row>
    <row r="75" spans="1:9" x14ac:dyDescent="0.25">
      <c r="A75" s="1"/>
      <c r="B75" s="63" t="s">
        <v>149</v>
      </c>
      <c r="C75" s="64">
        <v>50</v>
      </c>
      <c r="D75" s="11">
        <v>2285973.67</v>
      </c>
      <c r="E75" s="11">
        <f t="shared" ref="E75:E78" si="1">D75/C75</f>
        <v>45719.473399999995</v>
      </c>
      <c r="F75" s="11">
        <v>0</v>
      </c>
      <c r="G75" s="11">
        <v>0</v>
      </c>
      <c r="H75" s="22" t="s">
        <v>2</v>
      </c>
      <c r="I75" s="1"/>
    </row>
    <row r="76" spans="1:9" ht="26.25" x14ac:dyDescent="0.25">
      <c r="A76" s="1"/>
      <c r="B76" s="63" t="s">
        <v>148</v>
      </c>
      <c r="C76" s="64">
        <v>75</v>
      </c>
      <c r="D76" s="11">
        <v>8697.56</v>
      </c>
      <c r="E76" s="11">
        <f t="shared" si="1"/>
        <v>115.96746666666667</v>
      </c>
      <c r="F76" s="11">
        <v>0</v>
      </c>
      <c r="G76" s="11">
        <v>0</v>
      </c>
      <c r="H76" s="22" t="s">
        <v>2</v>
      </c>
      <c r="I76" s="1"/>
    </row>
    <row r="77" spans="1:9" ht="26.25" x14ac:dyDescent="0.25">
      <c r="A77" s="1"/>
      <c r="B77" s="63" t="s">
        <v>150</v>
      </c>
      <c r="C77" s="64">
        <v>75</v>
      </c>
      <c r="D77" s="11">
        <v>50450.3</v>
      </c>
      <c r="E77" s="11">
        <f t="shared" si="1"/>
        <v>672.67066666666676</v>
      </c>
      <c r="F77" s="11">
        <v>0</v>
      </c>
      <c r="G77" s="11">
        <v>0</v>
      </c>
      <c r="H77" s="22" t="s">
        <v>2</v>
      </c>
      <c r="I77" s="1"/>
    </row>
    <row r="78" spans="1:9" ht="26.25" x14ac:dyDescent="0.25">
      <c r="A78" s="1"/>
      <c r="B78" s="63" t="s">
        <v>151</v>
      </c>
      <c r="C78" s="64">
        <v>75</v>
      </c>
      <c r="D78" s="11">
        <v>45936.18</v>
      </c>
      <c r="E78" s="11">
        <f t="shared" si="1"/>
        <v>612.48239999999998</v>
      </c>
      <c r="F78" s="11">
        <v>0</v>
      </c>
      <c r="G78" s="11">
        <v>0</v>
      </c>
      <c r="H78" s="22" t="s">
        <v>2</v>
      </c>
      <c r="I78" s="1"/>
    </row>
    <row r="79" spans="1:9" x14ac:dyDescent="0.25">
      <c r="A79" s="1"/>
      <c r="B79" s="89" t="s">
        <v>126</v>
      </c>
      <c r="C79" s="90"/>
      <c r="D79" s="91"/>
      <c r="E79" s="20">
        <f>SUM(E10:E78)</f>
        <v>1157796.5811999999</v>
      </c>
      <c r="F79" s="20">
        <f>SUM(F10:F78)</f>
        <v>0</v>
      </c>
      <c r="G79" s="20">
        <f>SUM(G10:G78)</f>
        <v>0</v>
      </c>
      <c r="H79" s="21" t="s">
        <v>2</v>
      </c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</sheetData>
  <sheetProtection password="DFE9" sheet="1" objects="1" scenarios="1"/>
  <mergeCells count="3">
    <mergeCell ref="B3:H4"/>
    <mergeCell ref="B8:H8"/>
    <mergeCell ref="B79:D79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116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Anlægsprojekter'!F79</f>
        <v>0</v>
      </c>
      <c r="E10" s="22" t="s">
        <v>2</v>
      </c>
      <c r="F10" s="11">
        <f>SUM('Fane 8. Anlægsprojekter'!E79,'Fane 8. Anlægsprojekter'!G79)</f>
        <v>1157796.5811999999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1157796.5811999999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1177363.3434222797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160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158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161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106999701.06495276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1177363.3434222797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x14ac:dyDescent="0.25">
      <c r="A14" s="1"/>
      <c r="B14" s="46" t="s">
        <v>37</v>
      </c>
      <c r="C14" s="11">
        <f>C9*Prisudvikling2018+SUM(C10:C13)*Prisudvikling2019</f>
        <v>1892392.2091405101</v>
      </c>
      <c r="D14" s="8" t="s">
        <v>2</v>
      </c>
      <c r="E14" s="12"/>
      <c r="F14" s="13"/>
      <c r="G14" s="1"/>
    </row>
    <row r="15" spans="1:9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-383159.42993135197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-1596263.1221645768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-10416.168820157209</v>
      </c>
      <c r="D19" s="8" t="s">
        <v>2</v>
      </c>
      <c r="E19" s="15"/>
      <c r="F19" s="16"/>
      <c r="G19" s="1"/>
    </row>
    <row r="20" spans="1:7" x14ac:dyDescent="0.25">
      <c r="A20" s="1"/>
      <c r="B20" s="47" t="s">
        <v>40</v>
      </c>
      <c r="C20" s="17">
        <f>SUM(C9:C19)</f>
        <v>108079617.89659946</v>
      </c>
      <c r="D20" s="18" t="s">
        <v>2</v>
      </c>
      <c r="E20" s="17">
        <f>C20</f>
        <v>108079617.89659946</v>
      </c>
      <c r="F20" s="18" t="s">
        <v>2</v>
      </c>
      <c r="G20" s="1"/>
    </row>
    <row r="21" spans="1:7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7.25" customHeight="1" x14ac:dyDescent="0.25">
      <c r="A22" s="1"/>
      <c r="B22" s="46" t="s">
        <v>157</v>
      </c>
      <c r="C22" s="11">
        <v>0</v>
      </c>
      <c r="D22" s="8" t="s">
        <v>2</v>
      </c>
      <c r="E22" s="12"/>
      <c r="F22" s="13"/>
      <c r="G22" s="1"/>
    </row>
    <row r="23" spans="1:7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x14ac:dyDescent="0.25">
      <c r="A26" s="1"/>
      <c r="B26" s="46" t="s">
        <v>22</v>
      </c>
      <c r="C26" s="11">
        <f>'Fane 4. Ikke-påvirkelige omk.'!E15</f>
        <v>36803214.580597982</v>
      </c>
      <c r="D26" s="8" t="s">
        <v>2</v>
      </c>
      <c r="E26" s="12"/>
      <c r="F26" s="13"/>
      <c r="G26" s="1"/>
    </row>
    <row r="27" spans="1:7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x14ac:dyDescent="0.25">
      <c r="A28" s="1"/>
      <c r="B28" s="46" t="s">
        <v>159</v>
      </c>
      <c r="C28" s="11">
        <v>2075759</v>
      </c>
      <c r="D28" s="8" t="s">
        <v>2</v>
      </c>
      <c r="E28" s="12"/>
      <c r="F28" s="13"/>
      <c r="G28" s="1"/>
    </row>
    <row r="29" spans="1:7" x14ac:dyDescent="0.25">
      <c r="A29" s="1"/>
      <c r="B29" s="29" t="s">
        <v>80</v>
      </c>
      <c r="C29" s="17">
        <f>SUM(C26:C28)</f>
        <v>38878973.580597982</v>
      </c>
      <c r="D29" s="18" t="s">
        <v>2</v>
      </c>
      <c r="E29" s="17">
        <f>C29</f>
        <v>38878973.580597982</v>
      </c>
      <c r="F29" s="18" t="s">
        <v>2</v>
      </c>
      <c r="G29" s="1"/>
    </row>
    <row r="30" spans="1:7" x14ac:dyDescent="0.25">
      <c r="A30" s="1"/>
      <c r="B30" s="39" t="s">
        <v>50</v>
      </c>
      <c r="C30" s="40"/>
      <c r="D30" s="40"/>
      <c r="E30" s="40"/>
      <c r="F30" s="41"/>
      <c r="G30" s="1"/>
    </row>
    <row r="31" spans="1:7" x14ac:dyDescent="0.25">
      <c r="A31" s="1"/>
      <c r="B31" s="45" t="s">
        <v>81</v>
      </c>
      <c r="C31" s="7">
        <v>0</v>
      </c>
      <c r="D31" s="8" t="s">
        <v>2</v>
      </c>
      <c r="E31" s="33"/>
      <c r="F31" s="13"/>
      <c r="G31" s="1"/>
    </row>
    <row r="32" spans="1:7" ht="15" customHeight="1" x14ac:dyDescent="0.25">
      <c r="A32" s="1"/>
      <c r="B32" s="45" t="s">
        <v>51</v>
      </c>
      <c r="C32" s="7">
        <v>-2040022</v>
      </c>
      <c r="D32" s="8" t="s">
        <v>2</v>
      </c>
      <c r="E32" s="32"/>
      <c r="F32" s="13"/>
      <c r="G32" s="1"/>
    </row>
    <row r="33" spans="1:7" ht="26.25" x14ac:dyDescent="0.25">
      <c r="A33" s="1"/>
      <c r="B33" s="46" t="s">
        <v>52</v>
      </c>
      <c r="C33" s="7">
        <v>234336.66448858895</v>
      </c>
      <c r="D33" s="8" t="s">
        <v>2</v>
      </c>
      <c r="E33" s="32"/>
      <c r="F33" s="13"/>
      <c r="G33" s="1"/>
    </row>
    <row r="34" spans="1:7" ht="15" customHeight="1" x14ac:dyDescent="0.25">
      <c r="A34" s="1"/>
      <c r="B34" s="47" t="s">
        <v>53</v>
      </c>
      <c r="C34" s="17">
        <f>SUM(C31:C33)</f>
        <v>-1805685.3355114111</v>
      </c>
      <c r="D34" s="18" t="s">
        <v>2</v>
      </c>
      <c r="E34" s="17">
        <f>C34</f>
        <v>-1805685.3355114111</v>
      </c>
      <c r="F34" s="18" t="s">
        <v>2</v>
      </c>
      <c r="G34" s="1"/>
    </row>
    <row r="35" spans="1:7" x14ac:dyDescent="0.25">
      <c r="A35" s="1"/>
      <c r="B35" s="39" t="s">
        <v>15</v>
      </c>
      <c r="C35" s="40"/>
      <c r="D35" s="40"/>
      <c r="E35" s="40"/>
      <c r="F35" s="41"/>
      <c r="G35" s="1"/>
    </row>
    <row r="36" spans="1:7" ht="15" customHeight="1" x14ac:dyDescent="0.25">
      <c r="A36" s="1"/>
      <c r="B36" s="47" t="s">
        <v>24</v>
      </c>
      <c r="C36" s="17">
        <f>'Fane 6. Hist. over el. underdæk'!G13</f>
        <v>-4876505.5</v>
      </c>
      <c r="D36" s="18" t="s">
        <v>2</v>
      </c>
      <c r="E36" s="17">
        <f>C36</f>
        <v>-4876505.5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SUM(E20,E24,E29,E34,E36)</f>
        <v>140276400.64168602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108079617.89659946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1186844.6151059589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1890681.206421427</v>
      </c>
      <c r="D12" s="8" t="s">
        <v>2</v>
      </c>
      <c r="E12" s="12"/>
      <c r="F12" s="13"/>
      <c r="G12" s="1"/>
    </row>
    <row r="13" spans="1:7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-382067.42555604764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-1595449.4270380535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-10500.049915180871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107982282.20051159</v>
      </c>
      <c r="D18" s="18" t="s">
        <v>2</v>
      </c>
      <c r="E18" s="17">
        <f>C18</f>
        <v>107982282.20051159</v>
      </c>
      <c r="F18" s="18" t="s">
        <v>2</v>
      </c>
      <c r="G18" s="1"/>
    </row>
    <row r="19" spans="1:7" ht="15" customHeight="1" x14ac:dyDescent="0.25">
      <c r="A19" s="1"/>
      <c r="B19" s="89" t="s">
        <v>74</v>
      </c>
      <c r="C19" s="90"/>
      <c r="D19" s="90"/>
      <c r="E19" s="90"/>
      <c r="F19" s="91"/>
      <c r="G19" s="1"/>
    </row>
    <row r="20" spans="1:7" ht="18.75" customHeight="1" x14ac:dyDescent="0.25">
      <c r="A20" s="1"/>
      <c r="B20" s="46" t="s">
        <v>157</v>
      </c>
      <c r="C20" s="11">
        <v>0</v>
      </c>
      <c r="D20" s="8" t="s">
        <v>2</v>
      </c>
      <c r="E20" s="12"/>
      <c r="F20" s="13"/>
      <c r="G20" s="1"/>
    </row>
    <row r="21" spans="1:7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89" t="s">
        <v>22</v>
      </c>
      <c r="C23" s="90"/>
      <c r="D23" s="90"/>
      <c r="E23" s="90"/>
      <c r="F23" s="91"/>
      <c r="G23" s="1"/>
    </row>
    <row r="24" spans="1:7" ht="15" customHeight="1" x14ac:dyDescent="0.25">
      <c r="A24" s="1"/>
      <c r="B24" s="46" t="s">
        <v>22</v>
      </c>
      <c r="C24" s="11">
        <f>'Fane 4. Ikke-påvirkelige omk.'!E15*(1+Prisudvikling2019)</f>
        <v>37425188.907010086</v>
      </c>
      <c r="D24" s="8" t="s">
        <v>2</v>
      </c>
      <c r="E24" s="12"/>
      <c r="F24" s="13"/>
      <c r="G24" s="1"/>
    </row>
    <row r="25" spans="1:7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x14ac:dyDescent="0.25">
      <c r="A26" s="1"/>
      <c r="B26" s="46" t="s">
        <v>159</v>
      </c>
      <c r="C26" s="11">
        <v>2078642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39503830.907010086</v>
      </c>
      <c r="D27" s="18" t="s">
        <v>2</v>
      </c>
      <c r="E27" s="17">
        <f>C27</f>
        <v>39503830.907010086</v>
      </c>
      <c r="F27" s="18" t="s">
        <v>2</v>
      </c>
      <c r="G27" s="1"/>
    </row>
    <row r="28" spans="1:7" x14ac:dyDescent="0.25">
      <c r="A28" s="1"/>
      <c r="B28" s="89" t="s">
        <v>15</v>
      </c>
      <c r="C28" s="90"/>
      <c r="D28" s="90"/>
      <c r="E28" s="90"/>
      <c r="F28" s="91"/>
      <c r="G28" s="1"/>
    </row>
    <row r="29" spans="1:7" ht="15" customHeight="1" x14ac:dyDescent="0.25">
      <c r="A29" s="1"/>
      <c r="B29" s="29" t="s">
        <v>24</v>
      </c>
      <c r="C29" s="17">
        <f>IF('Fane 6. Hist. over el. underdæk'!G12&gt;1,'Fane 6. Hist. over el. underdæk'!G13,0)</f>
        <v>-4876505.5</v>
      </c>
      <c r="D29" s="18" t="s">
        <v>2</v>
      </c>
      <c r="E29" s="17">
        <f>C29</f>
        <v>-4876505.5</v>
      </c>
      <c r="F29" s="18" t="s">
        <v>2</v>
      </c>
      <c r="G29" s="1"/>
    </row>
    <row r="30" spans="1:7" x14ac:dyDescent="0.25">
      <c r="A30" s="1"/>
      <c r="B30" s="39" t="s">
        <v>56</v>
      </c>
      <c r="C30" s="40"/>
      <c r="D30" s="41"/>
      <c r="E30" s="20">
        <f>SUM(E18,E22,E27,E29)</f>
        <v>142609607.60752168</v>
      </c>
      <c r="F30" s="21" t="s">
        <v>2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6">
    <mergeCell ref="B3:F4"/>
    <mergeCell ref="B5:F5"/>
    <mergeCell ref="B28:F28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89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107982282.20051159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1196402.2391860685</v>
      </c>
      <c r="D11" s="8" t="s">
        <v>2</v>
      </c>
      <c r="E11" s="32"/>
      <c r="F11" s="13"/>
      <c r="G11" s="1"/>
    </row>
    <row r="12" spans="1:7" x14ac:dyDescent="0.25">
      <c r="A12" s="1"/>
      <c r="B12" s="46" t="s">
        <v>37</v>
      </c>
      <c r="C12" s="11">
        <f>(C9-SUM(C10:C11))*Prisudvikling2018+SUM(C10:C11)*Prisudvikling2019</f>
        <v>1888972.0971654414</v>
      </c>
      <c r="D12" s="8" t="s">
        <v>2</v>
      </c>
      <c r="E12" s="12"/>
      <c r="F12" s="13"/>
      <c r="G12" s="1"/>
    </row>
    <row r="13" spans="1:7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-380978.53339321294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-1594636.1466926208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-10584.606502146326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107885055.01108904</v>
      </c>
      <c r="D18" s="18" t="s">
        <v>2</v>
      </c>
      <c r="E18" s="17">
        <f>C18</f>
        <v>107885055.01108904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7.25" customHeight="1" x14ac:dyDescent="0.25">
      <c r="A20" s="1"/>
      <c r="B20" s="46" t="s">
        <v>157</v>
      </c>
      <c r="C20" s="11">
        <v>0</v>
      </c>
      <c r="D20" s="8" t="s">
        <v>2</v>
      </c>
      <c r="E20" s="12"/>
      <c r="F20" s="13"/>
      <c r="G20" s="1"/>
    </row>
    <row r="21" spans="1:7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x14ac:dyDescent="0.25">
      <c r="A24" s="1"/>
      <c r="B24" s="46" t="s">
        <v>22</v>
      </c>
      <c r="C24" s="11">
        <f>'Fane 4. Ikke-påvirkelige omk.'!E15*(1+Prisudvikling2019)^2</f>
        <v>38057674.59953855</v>
      </c>
      <c r="D24" s="8" t="s">
        <v>2</v>
      </c>
      <c r="E24" s="12"/>
      <c r="F24" s="13"/>
      <c r="G24" s="1"/>
    </row>
    <row r="25" spans="1:7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x14ac:dyDescent="0.25">
      <c r="A26" s="1"/>
      <c r="B26" s="46" t="s">
        <v>159</v>
      </c>
      <c r="C26" s="11">
        <v>2081585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40139259.59953855</v>
      </c>
      <c r="D27" s="18" t="s">
        <v>2</v>
      </c>
      <c r="E27" s="17">
        <f>C27</f>
        <v>40139259.59953855</v>
      </c>
      <c r="F27" s="18" t="s">
        <v>2</v>
      </c>
      <c r="G27" s="1"/>
    </row>
    <row r="28" spans="1:7" x14ac:dyDescent="0.25">
      <c r="A28" s="1"/>
      <c r="B28" s="39" t="s">
        <v>68</v>
      </c>
      <c r="C28" s="40"/>
      <c r="D28" s="41"/>
      <c r="E28" s="20">
        <f>SUM(E18,E22,E27)</f>
        <v>148024314.61062759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90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107885055.01108904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1823257.4296874045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-379668.72919540707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-793612.54899833747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108535031.16258271</v>
      </c>
      <c r="D13" s="18" t="s">
        <v>2</v>
      </c>
      <c r="E13" s="17">
        <f>C13</f>
        <v>108535031.16258271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7.25" customHeight="1" x14ac:dyDescent="0.25">
      <c r="A15" s="1"/>
      <c r="B15" s="46" t="s">
        <v>157</v>
      </c>
      <c r="C15" s="11">
        <v>0</v>
      </c>
      <c r="D15" s="8" t="s">
        <v>2</v>
      </c>
      <c r="E15" s="12"/>
      <c r="F15" s="13"/>
      <c r="G15" s="1"/>
    </row>
    <row r="16" spans="1:7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x14ac:dyDescent="0.25">
      <c r="A19" s="1"/>
      <c r="B19" s="46" t="s">
        <v>22</v>
      </c>
      <c r="C19" s="11">
        <f>'Fane 4. Ikke-påvirkelige omk.'!E15*(1+Prisudvikling2019)^3</f>
        <v>38700849.300270744</v>
      </c>
      <c r="D19" s="8" t="s">
        <v>2</v>
      </c>
      <c r="E19" s="12"/>
      <c r="F19" s="13"/>
      <c r="G19" s="1"/>
    </row>
    <row r="20" spans="1:7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x14ac:dyDescent="0.25">
      <c r="A21" s="1"/>
      <c r="B21" s="46" t="s">
        <v>159</v>
      </c>
      <c r="C21" s="11">
        <v>2084584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40785433.300270744</v>
      </c>
      <c r="D22" s="18" t="s">
        <v>2</v>
      </c>
      <c r="E22" s="17">
        <f>C22</f>
        <v>40785433.300270744</v>
      </c>
      <c r="F22" s="18" t="s">
        <v>2</v>
      </c>
      <c r="G22" s="1"/>
    </row>
    <row r="23" spans="1:7" ht="15" customHeight="1" x14ac:dyDescent="0.25">
      <c r="A23" s="1"/>
      <c r="B23" s="39" t="s">
        <v>112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106</v>
      </c>
      <c r="C24" s="17">
        <f>'Fane 7. Kontrol af ØR2017'!G22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78</v>
      </c>
      <c r="C25" s="40"/>
      <c r="D25" s="41"/>
      <c r="E25" s="20">
        <f>SUM(E13,E17,E22,E24)</f>
        <v>149320464.46285346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91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144526851.844134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37527150.779181249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106999701.06495276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100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3" t="s">
        <v>139</v>
      </c>
      <c r="C10" s="94"/>
      <c r="D10" s="95"/>
      <c r="E10" s="11">
        <v>59858</v>
      </c>
      <c r="F10" s="22" t="s">
        <v>2</v>
      </c>
      <c r="G10" s="1"/>
      <c r="H10" s="1"/>
    </row>
    <row r="11" spans="1:8" ht="27.75" customHeight="1" x14ac:dyDescent="0.25">
      <c r="A11" s="1"/>
      <c r="B11" s="96" t="s">
        <v>140</v>
      </c>
      <c r="C11" s="97"/>
      <c r="D11" s="98"/>
      <c r="E11" s="11">
        <v>33639276.229999997</v>
      </c>
      <c r="F11" s="22" t="s">
        <v>2</v>
      </c>
      <c r="G11" s="1"/>
      <c r="H11" s="1"/>
    </row>
    <row r="12" spans="1:8" ht="16.5" customHeight="1" x14ac:dyDescent="0.25">
      <c r="A12" s="1"/>
      <c r="B12" s="93" t="s">
        <v>141</v>
      </c>
      <c r="C12" s="94"/>
      <c r="D12" s="95"/>
      <c r="E12" s="11">
        <v>434138.26</v>
      </c>
      <c r="F12" s="22" t="s">
        <v>2</v>
      </c>
      <c r="G12" s="1"/>
      <c r="H12" s="1"/>
    </row>
    <row r="13" spans="1:8" ht="15" customHeight="1" x14ac:dyDescent="0.25">
      <c r="A13" s="1"/>
      <c r="B13" s="93" t="s">
        <v>142</v>
      </c>
      <c r="C13" s="94"/>
      <c r="D13" s="95"/>
      <c r="E13" s="11">
        <v>1456831.68</v>
      </c>
      <c r="F13" s="22" t="s">
        <v>2</v>
      </c>
      <c r="G13" s="1"/>
      <c r="H13" s="1"/>
    </row>
    <row r="14" spans="1:8" x14ac:dyDescent="0.25">
      <c r="A14" s="1"/>
      <c r="B14" s="89" t="s">
        <v>123</v>
      </c>
      <c r="C14" s="90"/>
      <c r="D14" s="91"/>
      <c r="E14" s="20">
        <f>SUM(E10:E13)</f>
        <v>35590104.169999994</v>
      </c>
      <c r="F14" s="21" t="s">
        <v>2</v>
      </c>
      <c r="G14" s="1"/>
      <c r="H14" s="1"/>
    </row>
    <row r="15" spans="1:8" x14ac:dyDescent="0.25">
      <c r="A15" s="1"/>
      <c r="B15" s="89" t="s">
        <v>124</v>
      </c>
      <c r="C15" s="90"/>
      <c r="D15" s="91"/>
      <c r="E15" s="20">
        <f>E14*(1+Prisudvikling2019)^2</f>
        <v>36803214.580597982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3:D13"/>
    <mergeCell ref="B12:D12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115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384254.55541428266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19212727.770714134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1597077.2322837331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90230352.106425598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9" t="s">
        <v>134</v>
      </c>
      <c r="C17" s="100"/>
      <c r="D17" s="100"/>
      <c r="E17" s="100"/>
      <c r="F17" s="101"/>
      <c r="G17" s="57">
        <v>0.02</v>
      </c>
      <c r="H17" s="22"/>
      <c r="I17" s="1"/>
    </row>
    <row r="18" spans="1:9" x14ac:dyDescent="0.25">
      <c r="A18" s="1"/>
      <c r="B18" s="99" t="s">
        <v>86</v>
      </c>
      <c r="C18" s="100"/>
      <c r="D18" s="100"/>
      <c r="E18" s="100"/>
      <c r="F18" s="101"/>
      <c r="G18" s="57">
        <v>0.02</v>
      </c>
      <c r="H18" s="22"/>
      <c r="I18" s="1"/>
    </row>
    <row r="19" spans="1:9" x14ac:dyDescent="0.25">
      <c r="A19" s="1"/>
      <c r="B19" s="99" t="s">
        <v>135</v>
      </c>
      <c r="C19" s="100"/>
      <c r="D19" s="100"/>
      <c r="E19" s="100"/>
      <c r="F19" s="101"/>
      <c r="G19" s="57">
        <v>1.77E-2</v>
      </c>
      <c r="H19" s="22"/>
      <c r="I19" s="1"/>
    </row>
    <row r="20" spans="1:9" x14ac:dyDescent="0.25">
      <c r="A20" s="1"/>
      <c r="B20" s="99" t="s">
        <v>127</v>
      </c>
      <c r="C20" s="100"/>
      <c r="D20" s="100"/>
      <c r="E20" s="100"/>
      <c r="F20" s="101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-49048753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-39295742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-9753011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-4876505.5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2018-08-27T13:12:59Z</dcterms:modified>
</cp:coreProperties>
</file>