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2" i="34" l="1"/>
  <c r="E18" i="34" l="1"/>
  <c r="E20" i="34" s="1"/>
  <c r="G21" i="34" s="1"/>
  <c r="G22" i="34" s="1"/>
  <c r="C24" i="23" s="1"/>
  <c r="E24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17" i="11"/>
  <c r="F17" i="11"/>
  <c r="D10" i="20" s="1"/>
  <c r="C34" i="2" l="1"/>
  <c r="C17" i="23" l="1"/>
  <c r="E17" i="23" s="1"/>
  <c r="C22" i="22" l="1"/>
  <c r="E22" i="22" s="1"/>
  <c r="C22" i="15"/>
  <c r="E22" i="15" s="1"/>
  <c r="C24" i="2"/>
  <c r="E24" i="2" s="1"/>
  <c r="G13" i="27"/>
  <c r="D12" i="20" l="1"/>
  <c r="F11" i="21"/>
  <c r="F12" i="21" s="1"/>
  <c r="C13" i="2" s="1"/>
  <c r="D11" i="21"/>
  <c r="D12" i="21" s="1"/>
  <c r="C12" i="2" s="1"/>
  <c r="C9" i="2"/>
  <c r="E15" i="19"/>
  <c r="E16" i="19" s="1"/>
  <c r="C26" i="2" l="1"/>
  <c r="C24" i="22"/>
  <c r="C19" i="23"/>
  <c r="C22" i="23" s="1"/>
  <c r="C24" i="15"/>
  <c r="C27" i="15" s="1"/>
  <c r="C29" i="2" l="1"/>
  <c r="E29" i="2" s="1"/>
  <c r="C27" i="22"/>
  <c r="E27" i="22" s="1"/>
  <c r="E27" i="15"/>
  <c r="E22" i="23"/>
  <c r="G11" i="10"/>
  <c r="E34" i="2" l="1"/>
  <c r="G13" i="10"/>
  <c r="C29" i="15" s="1"/>
  <c r="E16" i="11"/>
  <c r="E29" i="15" l="1"/>
  <c r="D13" i="20"/>
  <c r="C10" i="2" s="1"/>
  <c r="C10" i="15" l="1"/>
  <c r="C10" i="22" s="1"/>
  <c r="C18" i="2"/>
  <c r="C16" i="15" s="1"/>
  <c r="C16" i="22" s="1"/>
  <c r="C11" i="23" s="1"/>
  <c r="E15" i="11"/>
  <c r="E17" i="11" l="1"/>
  <c r="F10" i="20" s="1"/>
  <c r="F12" i="20" s="1"/>
  <c r="F13" i="20" s="1"/>
  <c r="C11" i="2" s="1"/>
  <c r="C36" i="2"/>
  <c r="E36" i="2" s="1"/>
  <c r="C11" i="15" l="1"/>
  <c r="C11" i="22" s="1"/>
  <c r="C19" i="2"/>
  <c r="C17" i="15" s="1"/>
  <c r="C17" i="22" s="1"/>
  <c r="C12" i="23" s="1"/>
  <c r="C14" i="2"/>
  <c r="C15" i="2" l="1"/>
  <c r="C20" i="2" s="1"/>
  <c r="E20" i="2" s="1"/>
  <c r="E37" i="2" s="1"/>
  <c r="C9" i="15" l="1"/>
  <c r="C12" i="15" l="1"/>
  <c r="C13" i="15" l="1"/>
  <c r="C18" i="15" s="1"/>
  <c r="E18" i="15" s="1"/>
  <c r="E30" i="15" l="1"/>
  <c r="C9" i="22"/>
  <c r="C12" i="22" s="1"/>
  <c r="C13" i="22" l="1"/>
  <c r="C18" i="22" s="1"/>
  <c r="E18" i="22" s="1"/>
  <c r="E28" i="22" s="1"/>
  <c r="C8" i="23" l="1"/>
  <c r="C9" i="23" l="1"/>
  <c r="C10" i="23" s="1"/>
  <c r="C13" i="23" l="1"/>
  <c r="E13" i="23" s="1"/>
  <c r="E25" i="23" s="1"/>
</calcChain>
</file>

<file path=xl/sharedStrings.xml><?xml version="1.0" encoding="utf-8"?>
<sst xmlns="http://schemas.openxmlformats.org/spreadsheetml/2006/main" count="360" uniqueCount="157">
  <si>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</si>
  <si>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</si>
  <si>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</si>
  <si>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</si>
  <si>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</si>
  <si>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</si>
  <si>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</si>
  <si>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</si>
  <si>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</si>
  <si>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</si>
  <si>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</si>
  <si>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</si>
  <si>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</si>
  <si>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</si>
  <si>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</si>
  <si>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</si>
  <si>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</si>
  <si>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</si>
  <si>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</si>
  <si>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</si>
  <si>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</si>
  <si>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</si>
  <si>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</si>
  <si>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</si>
  <si>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</si>
  <si>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</si>
  <si>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</si>
  <si>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</si>
  <si>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</si>
  <si>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</si>
  <si>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</si>
  <si>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</si>
  <si>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</si>
  <si>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</si>
  <si>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</si>
  <si>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</si>
  <si>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</si>
  <si>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</si>
  <si>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</si>
  <si>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</si>
  <si>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</si>
  <si>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</si>
  <si>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</si>
  <si>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</si>
  <si>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</si>
  <si>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</si>
  <si>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</si>
  <si>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</si>
  <si>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</si>
  <si>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</si>
  <si>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</si>
  <si>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</si>
  <si>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</si>
  <si>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</si>
  <si>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</si>
  <si>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</si>
  <si>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</si>
  <si>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</si>
  <si>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</si>
  <si>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</si>
  <si>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</si>
  <si>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</si>
  <si>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</si>
  <si>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</si>
  <si>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</si>
  <si>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</si>
  <si>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</si>
  <si>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</si>
  <si>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</si>
  <si>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</si>
  <si>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</si>
  <si>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</si>
  <si>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</si>
  <si>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</si>
  <si>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</si>
  <si>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</si>
  <si>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</si>
  <si>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</si>
  <si>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</si>
  <si>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</si>
  <si>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</si>
  <si>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</si>
  <si>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</si>
  <si>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</si>
  <si>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</si>
  <si>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</si>
  <si>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</si>
  <si>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</si>
  <si>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</si>
  <si>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</si>
  <si>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</si>
  <si>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</si>
  <si>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</si>
  <si>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</si>
  <si>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</si>
  <si>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</si>
  <si>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</si>
  <si>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</si>
  <si>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</si>
  <si>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</si>
  <si>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</si>
  <si>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</si>
  <si>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</si>
  <si>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</si>
  <si>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</si>
  <si>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</si>
  <si>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</si>
  <si>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</si>
  <si>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</si>
  <si>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</si>
  <si>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</si>
  <si>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</si>
  <si>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</si>
  <si>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</si>
  <si>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</si>
  <si>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</si>
  <si>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</si>
  <si>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</si>
  <si>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</si>
  <si>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</si>
  <si>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</si>
  <si>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</si>
  <si>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</si>
  <si>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</si>
  <si>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</si>
  <si>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</si>
  <si>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</si>
  <si>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</si>
  <si>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</si>
  <si>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</si>
  <si>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</si>
  <si>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</si>
  <si>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</si>
  <si>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</si>
  <si>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</si>
  <si>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</si>
  <si>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</si>
  <si>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</si>
  <si>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</si>
  <si>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Byggemodninger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</si>
  <si>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</si>
  <si>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</si>
  <si>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</si>
  <si>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</si>
  <si>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Tjenestemandspensioner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</si>
  <si>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</si>
  <si>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</si>
  <si>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</si>
  <si>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</si>
  <si>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 xml:space="preserve">Medfinansiering efter prisloftbekendtgørelsen </t>
  </si>
  <si>
    <t>Administrationbygninger</t>
  </si>
  <si>
    <t>Vinduer - administrationsbygning</t>
  </si>
  <si>
    <t>Gulve - administrationsbygning</t>
  </si>
  <si>
    <t>Tagkonstruktion - administrationsbygning</t>
  </si>
  <si>
    <t>Elevator - administrationsbygning</t>
  </si>
  <si>
    <t>Ventilation - administrationsbygning</t>
  </si>
  <si>
    <t>Alarmsystem - administrationsbygning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</si>
</sst>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3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71" t="s">
        <v>118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4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3" t="s">
        <v>31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30</v>
      </c>
      <c r="D14" s="63" t="s">
        <v>93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92</v>
      </c>
      <c r="D15" s="63" t="s">
        <v>95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94</v>
      </c>
      <c r="D16" s="63" t="s">
        <v>119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6</v>
      </c>
      <c r="D17" s="72" t="s">
        <v>96</v>
      </c>
      <c r="E17" s="73"/>
      <c r="F17" s="73"/>
      <c r="G17" s="74"/>
      <c r="H17" s="1"/>
      <c r="I17" s="1"/>
    </row>
    <row r="18" spans="1:9" x14ac:dyDescent="0.25">
      <c r="A18" s="1"/>
      <c r="B18" s="1"/>
      <c r="C18" s="6" t="s">
        <v>7</v>
      </c>
      <c r="D18" s="72" t="s">
        <v>97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8</v>
      </c>
      <c r="D19" s="78" t="s">
        <v>101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9</v>
      </c>
      <c r="D20" s="67" t="s">
        <v>98</v>
      </c>
      <c r="E20" s="68"/>
      <c r="F20" s="68"/>
      <c r="G20" s="69"/>
      <c r="H20" s="1"/>
      <c r="I20" s="1"/>
    </row>
    <row r="21" spans="1:9" x14ac:dyDescent="0.25">
      <c r="A21" s="1"/>
      <c r="B21" s="1"/>
      <c r="C21" s="6" t="s">
        <v>10</v>
      </c>
      <c r="D21" s="67" t="s">
        <v>117</v>
      </c>
      <c r="E21" s="68"/>
      <c r="F21" s="68"/>
      <c r="G21" s="69"/>
      <c r="H21" s="1"/>
      <c r="I21" s="1"/>
    </row>
    <row r="22" spans="1:9" x14ac:dyDescent="0.25">
      <c r="A22" s="1"/>
      <c r="B22" s="1"/>
      <c r="C22" s="6" t="s">
        <v>11</v>
      </c>
      <c r="D22" s="67" t="s">
        <v>102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12</v>
      </c>
      <c r="D23" s="81" t="s">
        <v>28</v>
      </c>
      <c r="E23" s="82"/>
      <c r="F23" s="82"/>
      <c r="G23" s="83"/>
      <c r="H23" s="1"/>
      <c r="I23" s="1"/>
    </row>
    <row r="24" spans="1:9" x14ac:dyDescent="0.25">
      <c r="A24" s="1"/>
      <c r="B24" s="1"/>
      <c r="C24" s="6" t="s">
        <v>26</v>
      </c>
      <c r="D24" s="75" t="s">
        <v>99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5" t="s">
        <v>54</v>
      </c>
      <c r="E25" s="76"/>
      <c r="F25" s="76"/>
      <c r="G25" s="77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112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0" t="s">
        <v>103</v>
      </c>
      <c r="C9" s="91"/>
      <c r="D9" s="92"/>
      <c r="E9" s="11">
        <v>95235227.862050399</v>
      </c>
      <c r="F9" s="22" t="s">
        <v>2</v>
      </c>
      <c r="G9" s="19"/>
      <c r="H9" s="27"/>
      <c r="I9" s="1"/>
    </row>
    <row r="10" spans="1:9" x14ac:dyDescent="0.25">
      <c r="A10" s="1"/>
      <c r="B10" s="90" t="s">
        <v>104</v>
      </c>
      <c r="C10" s="91"/>
      <c r="D10" s="92"/>
      <c r="E10" s="11">
        <v>81951357</v>
      </c>
      <c r="F10" s="22" t="s">
        <v>2</v>
      </c>
      <c r="G10" s="14"/>
      <c r="H10" s="28"/>
      <c r="I10" s="1"/>
    </row>
    <row r="11" spans="1:9" x14ac:dyDescent="0.25">
      <c r="A11" s="1"/>
      <c r="B11" s="90" t="s">
        <v>110</v>
      </c>
      <c r="C11" s="91"/>
      <c r="D11" s="92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13283870.862050399</v>
      </c>
      <c r="F12" s="25" t="s">
        <v>2</v>
      </c>
      <c r="G12" s="17">
        <f>E12</f>
        <v>13283870.862050399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6" t="s">
        <v>136</v>
      </c>
      <c r="C17" s="87"/>
      <c r="D17" s="87"/>
      <c r="E17" s="87"/>
      <c r="F17" s="87"/>
      <c r="G17" s="87"/>
      <c r="H17" s="88"/>
      <c r="I17" s="1"/>
    </row>
    <row r="18" spans="1:9" x14ac:dyDescent="0.25">
      <c r="A18" s="1"/>
      <c r="B18" s="93" t="s">
        <v>113</v>
      </c>
      <c r="C18" s="94"/>
      <c r="D18" s="95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3" t="s">
        <v>111</v>
      </c>
      <c r="C19" s="94"/>
      <c r="D19" s="95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93" t="s">
        <v>114</v>
      </c>
      <c r="C20" s="94"/>
      <c r="D20" s="95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6" t="s">
        <v>137</v>
      </c>
      <c r="C21" s="87"/>
      <c r="D21" s="87"/>
      <c r="E21" s="87"/>
      <c r="F21" s="88"/>
      <c r="G21" s="20">
        <f>E20</f>
        <v>0</v>
      </c>
      <c r="H21" s="21" t="s">
        <v>2</v>
      </c>
      <c r="I21" s="1"/>
    </row>
    <row r="22" spans="1:9" x14ac:dyDescent="0.25">
      <c r="A22" s="1"/>
      <c r="B22" s="86" t="s">
        <v>138</v>
      </c>
      <c r="C22" s="87"/>
      <c r="D22" s="87"/>
      <c r="E22" s="87"/>
      <c r="F22" s="88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122</v>
      </c>
      <c r="C8" s="87"/>
      <c r="D8" s="87"/>
      <c r="E8" s="87"/>
      <c r="F8" s="87"/>
      <c r="G8" s="87"/>
      <c r="H8" s="88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99" t="s">
        <v>150</v>
      </c>
      <c r="C10" s="100">
        <v>75</v>
      </c>
      <c r="D10" s="11">
        <v>12451485</v>
      </c>
      <c r="E10" s="11">
        <f>D10/C10</f>
        <v>166019.79999999999</v>
      </c>
      <c r="F10" s="11">
        <v>0</v>
      </c>
      <c r="G10" s="11">
        <v>205449.5</v>
      </c>
      <c r="H10" s="22" t="s">
        <v>2</v>
      </c>
      <c r="I10" s="1"/>
    </row>
    <row r="11" spans="1:9" ht="26.25" x14ac:dyDescent="0.25">
      <c r="A11" s="1"/>
      <c r="B11" s="99" t="s">
        <v>151</v>
      </c>
      <c r="C11" s="100">
        <v>30</v>
      </c>
      <c r="D11" s="11">
        <v>1408000</v>
      </c>
      <c r="E11" s="11">
        <f t="shared" ref="E11:E14" si="0">D11/C11</f>
        <v>46933.333333333336</v>
      </c>
      <c r="F11" s="11">
        <v>0</v>
      </c>
      <c r="G11" s="11">
        <v>23232</v>
      </c>
      <c r="H11" s="22" t="s">
        <v>2</v>
      </c>
      <c r="I11" s="1"/>
    </row>
    <row r="12" spans="1:9" ht="26.25" x14ac:dyDescent="0.25">
      <c r="A12" s="1"/>
      <c r="B12" s="99" t="s">
        <v>152</v>
      </c>
      <c r="C12" s="100">
        <v>20</v>
      </c>
      <c r="D12" s="11">
        <v>880000</v>
      </c>
      <c r="E12" s="11">
        <f t="shared" si="0"/>
        <v>44000</v>
      </c>
      <c r="F12" s="11">
        <v>0</v>
      </c>
      <c r="G12" s="11">
        <v>14520</v>
      </c>
      <c r="H12" s="22" t="s">
        <v>2</v>
      </c>
      <c r="I12" s="1"/>
    </row>
    <row r="13" spans="1:9" ht="26.25" x14ac:dyDescent="0.25">
      <c r="A13" s="1"/>
      <c r="B13" s="99" t="s">
        <v>153</v>
      </c>
      <c r="C13" s="100">
        <v>50</v>
      </c>
      <c r="D13" s="11">
        <v>2024000</v>
      </c>
      <c r="E13" s="11">
        <f t="shared" si="0"/>
        <v>40480</v>
      </c>
      <c r="F13" s="11">
        <v>0</v>
      </c>
      <c r="G13" s="11">
        <v>33396</v>
      </c>
      <c r="H13" s="22" t="s">
        <v>2</v>
      </c>
      <c r="I13" s="1"/>
    </row>
    <row r="14" spans="1:9" ht="26.25" x14ac:dyDescent="0.25">
      <c r="A14" s="1"/>
      <c r="B14" s="99" t="s">
        <v>154</v>
      </c>
      <c r="C14" s="100">
        <v>20</v>
      </c>
      <c r="D14" s="11">
        <v>264000</v>
      </c>
      <c r="E14" s="11">
        <f t="shared" si="0"/>
        <v>13200</v>
      </c>
      <c r="F14" s="11">
        <v>0</v>
      </c>
      <c r="G14" s="11">
        <v>4356</v>
      </c>
      <c r="H14" s="22" t="s">
        <v>2</v>
      </c>
      <c r="I14" s="1"/>
    </row>
    <row r="15" spans="1:9" ht="26.25" x14ac:dyDescent="0.25">
      <c r="A15" s="1"/>
      <c r="B15" s="99" t="s">
        <v>155</v>
      </c>
      <c r="C15" s="100">
        <v>10</v>
      </c>
      <c r="D15" s="11">
        <v>1540000</v>
      </c>
      <c r="E15" s="11">
        <f t="shared" ref="E15:E16" si="1">D15/C15</f>
        <v>154000</v>
      </c>
      <c r="F15" s="11">
        <v>0</v>
      </c>
      <c r="G15" s="11">
        <v>25410</v>
      </c>
      <c r="H15" s="22" t="s">
        <v>2</v>
      </c>
      <c r="I15" s="1"/>
    </row>
    <row r="16" spans="1:9" ht="26.25" x14ac:dyDescent="0.25">
      <c r="A16" s="1"/>
      <c r="B16" s="99" t="s">
        <v>156</v>
      </c>
      <c r="C16" s="100">
        <v>20</v>
      </c>
      <c r="D16" s="11">
        <v>1760000</v>
      </c>
      <c r="E16" s="11">
        <f t="shared" si="1"/>
        <v>88000</v>
      </c>
      <c r="F16" s="11">
        <v>0</v>
      </c>
      <c r="G16" s="11">
        <v>29040</v>
      </c>
      <c r="H16" s="22" t="s">
        <v>2</v>
      </c>
      <c r="I16" s="1"/>
    </row>
    <row r="17" spans="1:9" x14ac:dyDescent="0.25">
      <c r="A17" s="1"/>
      <c r="B17" s="86" t="s">
        <v>126</v>
      </c>
      <c r="C17" s="87"/>
      <c r="D17" s="88"/>
      <c r="E17" s="20">
        <f>SUM(E10:E16)</f>
        <v>552633.1333333333</v>
      </c>
      <c r="F17" s="20">
        <f>SUM(F10:F16)</f>
        <v>0</v>
      </c>
      <c r="G17" s="20">
        <f>SUM(G10:G16)</f>
        <v>335403.5</v>
      </c>
      <c r="H17" s="21" t="s">
        <v>2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3">
    <mergeCell ref="B3:H4"/>
    <mergeCell ref="B8:H8"/>
    <mergeCell ref="B17:D17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116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Anlægsprojekter'!F17</f>
        <v>0</v>
      </c>
      <c r="E10" s="22" t="s">
        <v>2</v>
      </c>
      <c r="F10" s="11">
        <f>SUM('Fane 8. Anlægsprojekter'!E17,'Fane 8. Anlægsprojekter'!G17)</f>
        <v>888036.6333333333</v>
      </c>
      <c r="G10" s="22" t="s">
        <v>2</v>
      </c>
      <c r="H10" s="1"/>
    </row>
    <row r="11" spans="1:8" x14ac:dyDescent="0.25">
      <c r="A11" s="1"/>
      <c r="B11" s="101" t="s">
        <v>139</v>
      </c>
      <c r="C11" s="102"/>
      <c r="D11" s="60">
        <v>276302</v>
      </c>
      <c r="E11" s="22" t="s">
        <v>2</v>
      </c>
      <c r="F11" s="11">
        <v>697740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276302</v>
      </c>
      <c r="E12" s="21" t="s">
        <v>2</v>
      </c>
      <c r="F12" s="20">
        <f>SUM(F10:F11)</f>
        <v>1585776.6333333333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280971.50379999995</v>
      </c>
      <c r="E13" s="21" t="s">
        <v>2</v>
      </c>
      <c r="F13" s="20">
        <f>F12*(1+Prisudvikling2019)</f>
        <v>1612576.2584366666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147</v>
      </c>
      <c r="C3" s="89"/>
      <c r="D3" s="89"/>
      <c r="E3" s="89"/>
      <c r="F3" s="89"/>
      <c r="G3" s="89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146</v>
      </c>
      <c r="C10" s="10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148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4" t="s">
        <v>41</v>
      </c>
      <c r="C3" s="84"/>
      <c r="D3" s="84"/>
      <c r="E3" s="84"/>
      <c r="F3" s="84"/>
      <c r="G3" s="1"/>
      <c r="I3" s="36"/>
    </row>
    <row r="4" spans="1:9" ht="15" customHeight="1" x14ac:dyDescent="0.25">
      <c r="A4" s="1"/>
      <c r="B4" s="84"/>
      <c r="C4" s="84"/>
      <c r="D4" s="84"/>
      <c r="E4" s="84"/>
      <c r="F4" s="84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90573050.390707642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280971.50379999995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1612576.2584366666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1617029.3390191835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-536910.73049234319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-1157433.7997675156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-5714.3984442843985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-14266.51053567694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92369302.052723691</v>
      </c>
      <c r="D20" s="18" t="s">
        <v>2</v>
      </c>
      <c r="E20" s="17">
        <f>C20</f>
        <v>92369302.052723691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145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omk.'!E16</f>
        <v>3956346.396466569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1100906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46" t="s">
        <v>149</v>
      </c>
      <c r="C28" s="11">
        <v>2761640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29" t="s">
        <v>80</v>
      </c>
      <c r="C29" s="17">
        <f>SUM(C26:C28)</f>
        <v>7818892.396466569</v>
      </c>
      <c r="D29" s="18" t="s">
        <v>2</v>
      </c>
      <c r="E29" s="17">
        <f>C29</f>
        <v>7818892.396466569</v>
      </c>
      <c r="F29" s="18" t="s">
        <v>2</v>
      </c>
      <c r="G29" s="1"/>
    </row>
    <row r="30" spans="1:7" ht="15" customHeight="1" x14ac:dyDescent="0.25">
      <c r="A30" s="1"/>
      <c r="B30" s="39" t="s">
        <v>50</v>
      </c>
      <c r="C30" s="40"/>
      <c r="D30" s="40"/>
      <c r="E30" s="40"/>
      <c r="F30" s="41"/>
      <c r="G30" s="1"/>
    </row>
    <row r="31" spans="1:7" ht="15" customHeight="1" x14ac:dyDescent="0.25">
      <c r="A31" s="1"/>
      <c r="B31" s="45" t="s">
        <v>81</v>
      </c>
      <c r="C31" s="7">
        <v>0</v>
      </c>
      <c r="D31" s="8" t="s">
        <v>2</v>
      </c>
      <c r="E31" s="33"/>
      <c r="F31" s="13"/>
      <c r="G31" s="1"/>
    </row>
    <row r="32" spans="1:7" ht="15" customHeight="1" x14ac:dyDescent="0.25">
      <c r="A32" s="1"/>
      <c r="B32" s="45" t="s">
        <v>51</v>
      </c>
      <c r="C32" s="7">
        <v>-1861021</v>
      </c>
      <c r="D32" s="8" t="s">
        <v>2</v>
      </c>
      <c r="E32" s="32"/>
      <c r="F32" s="13"/>
      <c r="G32" s="1"/>
    </row>
    <row r="33" spans="1:7" ht="28.5" customHeight="1" x14ac:dyDescent="0.25">
      <c r="A33" s="1"/>
      <c r="B33" s="46" t="s">
        <v>52</v>
      </c>
      <c r="C33" s="7">
        <v>31211.281467770688</v>
      </c>
      <c r="D33" s="8" t="s">
        <v>2</v>
      </c>
      <c r="E33" s="32"/>
      <c r="F33" s="13"/>
      <c r="G33" s="1"/>
    </row>
    <row r="34" spans="1:7" ht="15" customHeight="1" x14ac:dyDescent="0.25">
      <c r="A34" s="1"/>
      <c r="B34" s="47" t="s">
        <v>53</v>
      </c>
      <c r="C34" s="17">
        <f>SUM(C31:C33)</f>
        <v>-1829809.7185322293</v>
      </c>
      <c r="D34" s="18" t="s">
        <v>2</v>
      </c>
      <c r="E34" s="17">
        <f>C34</f>
        <v>-1829809.7185322293</v>
      </c>
      <c r="F34" s="18" t="s">
        <v>2</v>
      </c>
      <c r="G34" s="1"/>
    </row>
    <row r="35" spans="1:7" x14ac:dyDescent="0.25">
      <c r="A35" s="1"/>
      <c r="B35" s="39" t="s">
        <v>15</v>
      </c>
      <c r="C35" s="40"/>
      <c r="D35" s="40"/>
      <c r="E35" s="40"/>
      <c r="F35" s="41"/>
      <c r="G35" s="1"/>
    </row>
    <row r="36" spans="1:7" ht="15" customHeight="1" x14ac:dyDescent="0.25">
      <c r="A36" s="1"/>
      <c r="B36" s="47" t="s">
        <v>24</v>
      </c>
      <c r="C36" s="17">
        <f>'Fane 6. Hist. over el. underdæk'!G13</f>
        <v>0</v>
      </c>
      <c r="D36" s="18" t="s">
        <v>2</v>
      </c>
      <c r="E36" s="17">
        <f>C36</f>
        <v>0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SUM(E20,E24,E29,E34,E36)</f>
        <v>98358384.730658025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/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25</v>
      </c>
      <c r="C8" s="87"/>
      <c r="D8" s="87"/>
      <c r="E8" s="87"/>
      <c r="F8" s="88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92369302.052723691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280005.52376993553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1625562.2866685691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1615319.4452364019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-535380.53491043998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-1156843.7978880843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-5694.7523424329484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-14381.398317025429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92272321.014502108</v>
      </c>
      <c r="D18" s="18" t="s">
        <v>2</v>
      </c>
      <c r="E18" s="17">
        <f>C18</f>
        <v>92272321.014502108</v>
      </c>
      <c r="F18" s="18" t="s">
        <v>2</v>
      </c>
      <c r="G18" s="1"/>
    </row>
    <row r="19" spans="1:7" ht="15" customHeight="1" x14ac:dyDescent="0.25">
      <c r="A19" s="1"/>
      <c r="B19" s="86" t="s">
        <v>74</v>
      </c>
      <c r="C19" s="87"/>
      <c r="D19" s="87"/>
      <c r="E19" s="87"/>
      <c r="F19" s="88"/>
      <c r="G19" s="1"/>
    </row>
    <row r="20" spans="1:7" ht="15" customHeight="1" x14ac:dyDescent="0.25">
      <c r="A20" s="1"/>
      <c r="B20" s="46" t="s">
        <v>145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86" t="s">
        <v>22</v>
      </c>
      <c r="C23" s="87"/>
      <c r="D23" s="87"/>
      <c r="E23" s="87"/>
      <c r="F23" s="88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</f>
        <v>4023208.6505668536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1100906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149</v>
      </c>
      <c r="C26" s="11">
        <v>2761640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7885754.6505668536</v>
      </c>
      <c r="D27" s="18" t="s">
        <v>2</v>
      </c>
      <c r="E27" s="17">
        <f>C27</f>
        <v>7885754.6505668536</v>
      </c>
      <c r="F27" s="18" t="s">
        <v>2</v>
      </c>
      <c r="G27" s="1"/>
    </row>
    <row r="28" spans="1:7" x14ac:dyDescent="0.25">
      <c r="A28" s="1"/>
      <c r="B28" s="86" t="s">
        <v>15</v>
      </c>
      <c r="C28" s="87"/>
      <c r="D28" s="87"/>
      <c r="E28" s="87"/>
      <c r="F28" s="88"/>
      <c r="G28" s="1"/>
    </row>
    <row r="29" spans="1:7" ht="15" customHeight="1" x14ac:dyDescent="0.25">
      <c r="A29" s="1"/>
      <c r="B29" s="29" t="s">
        <v>24</v>
      </c>
      <c r="C29" s="17">
        <f>IF('Fane 6. Hist. over el. underdæk'!G12&gt;1,'Fane 6. Hist. over el. underdæk'!G13,0)</f>
        <v>0</v>
      </c>
      <c r="D29" s="18" t="s">
        <v>2</v>
      </c>
      <c r="E29" s="17">
        <f>C29</f>
        <v>0</v>
      </c>
      <c r="F29" s="18" t="s">
        <v>2</v>
      </c>
      <c r="G29" s="1"/>
    </row>
    <row r="30" spans="1:7" x14ac:dyDescent="0.25">
      <c r="A30" s="1"/>
      <c r="B30" s="39" t="s">
        <v>56</v>
      </c>
      <c r="C30" s="40"/>
      <c r="D30" s="41"/>
      <c r="E30" s="20">
        <f>SUM(E18,E22,E27,E29)</f>
        <v>100158075.66506895</v>
      </c>
      <c r="F30" s="21" t="s">
        <v>2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6">
    <mergeCell ref="B3:F4"/>
    <mergeCell ref="B5:F5"/>
    <mergeCell ref="B28:F28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89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/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92272321.014502108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279042.86477921443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1638652.8909962422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1613615.000300322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-533854.70038594527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-1156254.0967621109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-5675.1737838796635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-14497.211286230482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92175654.832584262</v>
      </c>
      <c r="D18" s="18" t="s">
        <v>2</v>
      </c>
      <c r="E18" s="17">
        <f>C18</f>
        <v>92175654.832584262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145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omk.'!E16*(1+Prisudvikling2019)^2</f>
        <v>4091200.8767614327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149</v>
      </c>
      <c r="C26" s="11">
        <v>2761640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6852840.8767614327</v>
      </c>
      <c r="D27" s="18" t="s">
        <v>2</v>
      </c>
      <c r="E27" s="17">
        <f>C27</f>
        <v>6852840.8767614327</v>
      </c>
      <c r="F27" s="18" t="s">
        <v>2</v>
      </c>
      <c r="G27" s="1"/>
    </row>
    <row r="28" spans="1:7" x14ac:dyDescent="0.25">
      <c r="A28" s="1"/>
      <c r="B28" s="39" t="s">
        <v>68</v>
      </c>
      <c r="C28" s="40"/>
      <c r="D28" s="41"/>
      <c r="E28" s="20">
        <f>SUM(E18,E22,E27)</f>
        <v>99028495.709345698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43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92175654.832584262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1557768.5666706739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-537674.9704624291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-582317.57507524884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92613430.853717253</v>
      </c>
      <c r="D13" s="18" t="s">
        <v>2</v>
      </c>
      <c r="E13" s="17">
        <f>C13</f>
        <v>92613430.853717253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145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4160342.1715787007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149</v>
      </c>
      <c r="C21" s="11">
        <v>2761640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6921982.1715787007</v>
      </c>
      <c r="D22" s="18" t="s">
        <v>2</v>
      </c>
      <c r="E22" s="17">
        <f>C22</f>
        <v>6921982.1715787007</v>
      </c>
      <c r="F22" s="18" t="s">
        <v>2</v>
      </c>
      <c r="G22" s="1"/>
    </row>
    <row r="23" spans="1:7" ht="15" customHeight="1" x14ac:dyDescent="0.25">
      <c r="A23" s="1"/>
      <c r="B23" s="39" t="s">
        <v>112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106</v>
      </c>
      <c r="C24" s="17">
        <f>'Fane 7. Kontrol af ØR2017'!G22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78</v>
      </c>
      <c r="C25" s="40"/>
      <c r="D25" s="41"/>
      <c r="E25" s="20">
        <f>SUM(E13,E17,E22,E24)</f>
        <v>99535413.025295958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96225336.383914679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5652285.9932070449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90573050.390707642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100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6" t="s">
        <v>140</v>
      </c>
      <c r="C10" s="97"/>
      <c r="D10" s="98"/>
      <c r="E10" s="11">
        <v>1081042</v>
      </c>
      <c r="F10" s="22" t="s">
        <v>2</v>
      </c>
      <c r="G10" s="1"/>
      <c r="H10" s="1"/>
    </row>
    <row r="11" spans="1:8" x14ac:dyDescent="0.25">
      <c r="A11" s="1"/>
      <c r="B11" s="96" t="s">
        <v>141</v>
      </c>
      <c r="C11" s="97"/>
      <c r="D11" s="98"/>
      <c r="E11" s="11">
        <v>44370</v>
      </c>
      <c r="F11" s="22" t="s">
        <v>2</v>
      </c>
      <c r="G11" s="1"/>
      <c r="H11" s="1"/>
    </row>
    <row r="12" spans="1:8" x14ac:dyDescent="0.25">
      <c r="A12" s="1"/>
      <c r="B12" s="96" t="s">
        <v>142</v>
      </c>
      <c r="C12" s="97"/>
      <c r="D12" s="98"/>
      <c r="E12" s="11">
        <v>2181215</v>
      </c>
      <c r="F12" s="22" t="s">
        <v>2</v>
      </c>
      <c r="G12" s="1"/>
      <c r="H12" s="1"/>
    </row>
    <row r="13" spans="1:8" x14ac:dyDescent="0.25">
      <c r="A13" s="1"/>
      <c r="B13" s="96" t="s">
        <v>143</v>
      </c>
      <c r="C13" s="97"/>
      <c r="D13" s="98"/>
      <c r="E13" s="11">
        <v>431411</v>
      </c>
      <c r="F13" s="22" t="s">
        <v>2</v>
      </c>
      <c r="G13" s="1"/>
      <c r="H13" s="1"/>
    </row>
    <row r="14" spans="1:8" x14ac:dyDescent="0.25">
      <c r="A14" s="1"/>
      <c r="B14" s="96" t="s">
        <v>144</v>
      </c>
      <c r="C14" s="97"/>
      <c r="D14" s="98"/>
      <c r="E14" s="11">
        <v>87899</v>
      </c>
      <c r="F14" s="22" t="s">
        <v>2</v>
      </c>
      <c r="G14" s="1"/>
      <c r="H14" s="1"/>
    </row>
    <row r="15" spans="1:8" x14ac:dyDescent="0.25">
      <c r="A15" s="1"/>
      <c r="B15" s="86" t="s">
        <v>123</v>
      </c>
      <c r="C15" s="87"/>
      <c r="D15" s="88"/>
      <c r="E15" s="20">
        <f>SUM(E10:E14)</f>
        <v>3825937</v>
      </c>
      <c r="F15" s="21" t="s">
        <v>2</v>
      </c>
      <c r="G15" s="1"/>
      <c r="H15" s="1"/>
    </row>
    <row r="16" spans="1:8" x14ac:dyDescent="0.25">
      <c r="A16" s="1"/>
      <c r="B16" s="86" t="s">
        <v>124</v>
      </c>
      <c r="C16" s="87"/>
      <c r="D16" s="88"/>
      <c r="E16" s="20">
        <f>E15*(1+Prisudvikling2019)^2</f>
        <v>3956346.396466569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115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538445.29959619243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26922264.979809619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1158024.1025537923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65425090.539762273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0" t="s">
        <v>134</v>
      </c>
      <c r="C17" s="91"/>
      <c r="D17" s="91"/>
      <c r="E17" s="91"/>
      <c r="F17" s="92"/>
      <c r="G17" s="57">
        <v>0.02</v>
      </c>
      <c r="H17" s="22"/>
      <c r="I17" s="1"/>
    </row>
    <row r="18" spans="1:9" x14ac:dyDescent="0.25">
      <c r="A18" s="1"/>
      <c r="B18" s="90" t="s">
        <v>86</v>
      </c>
      <c r="C18" s="91"/>
      <c r="D18" s="91"/>
      <c r="E18" s="91"/>
      <c r="F18" s="92"/>
      <c r="G18" s="57">
        <v>0.02</v>
      </c>
      <c r="H18" s="22"/>
      <c r="I18" s="1"/>
    </row>
    <row r="19" spans="1:9" x14ac:dyDescent="0.25">
      <c r="A19" s="1"/>
      <c r="B19" s="90" t="s">
        <v>135</v>
      </c>
      <c r="C19" s="91"/>
      <c r="D19" s="91"/>
      <c r="E19" s="91"/>
      <c r="F19" s="92"/>
      <c r="G19" s="57">
        <v>1.77E-2</v>
      </c>
      <c r="H19" s="22"/>
      <c r="I19" s="1"/>
    </row>
    <row r="20" spans="1:9" x14ac:dyDescent="0.25">
      <c r="A20" s="1"/>
      <c r="B20" s="90" t="s">
        <v>127</v>
      </c>
      <c r="C20" s="91"/>
      <c r="D20" s="91"/>
      <c r="E20" s="91"/>
      <c r="F20" s="92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120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-27065327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-27065326.513227515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-0.48677248507738113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2018-09-10T08:11:23Z</dcterms:modified>
</cp:coreProperties>
</file>