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5" i="19"/>
  <c r="E16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<sst xmlns="http://schemas.openxmlformats.org/spreadsheetml/2006/main" count="362" uniqueCount="160">
  <si>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</si>
  <si>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</si>
  <si>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</si>
  <si>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</si>
  <si>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</si>
  <si>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</si>
  <si>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</si>
  <si>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</si>
  <si>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</si>
  <si>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</si>
  <si>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</si>
  <si>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</si>
  <si>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</si>
  <si>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</si>
  <si>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</si>
  <si>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</si>
  <si>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</si>
  <si>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</si>
  <si>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</si>
  <si>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</si>
  <si>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</si>
  <si>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</si>
  <si>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</si>
  <si>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</si>
  <si>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</si>
  <si>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</si>
  <si>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</si>
  <si>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</si>
  <si>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</si>
  <si>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</si>
  <si>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</si>
  <si>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</si>
  <si>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</si>
  <si>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</si>
  <si>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</si>
  <si>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</si>
  <si>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</si>
  <si>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</si>
  <si>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</si>
  <si>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</si>
  <si>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</si>
  <si>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</si>
  <si>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</si>
  <si>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</si>
  <si>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</si>
  <si>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</si>
  <si>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</si>
  <si>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</si>
  <si>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</si>
  <si>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</si>
  <si>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</si>
  <si>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</si>
  <si>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</si>
  <si>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</si>
  <si>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</si>
  <si>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</si>
  <si>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</si>
  <si>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</si>
  <si>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</si>
  <si>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</si>
  <si>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</si>
  <si>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</si>
  <si>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</si>
  <si>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</si>
  <si>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</si>
  <si>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</si>
  <si>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</si>
  <si>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</si>
  <si>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</si>
  <si>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</si>
  <si>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</si>
  <si>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</si>
  <si>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</si>
  <si>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</si>
  <si>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</si>
  <si>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</si>
  <si>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</si>
  <si>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</si>
  <si>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</si>
  <si>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</si>
  <si>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</si>
  <si>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</si>
  <si>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</si>
  <si>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</si>
  <si>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</si>
  <si>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</si>
  <si>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</si>
  <si>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</si>
  <si>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</si>
  <si>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</si>
  <si>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</si>
  <si>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</si>
  <si>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</si>
  <si>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</si>
  <si>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</si>
  <si>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</si>
  <si>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</si>
  <si>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</si>
  <si>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</si>
  <si>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</si>
  <si>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</si>
  <si>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</si>
  <si>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</si>
  <si>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</si>
  <si>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</si>
  <si>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</si>
  <si>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</si>
  <si>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</si>
  <si>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</si>
  <si>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</si>
  <si>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</si>
  <si>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</si>
  <si>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</si>
  <si>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</si>
  <si>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</si>
  <si>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</si>
  <si>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</si>
  <si>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</si>
  <si>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</si>
  <si>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</si>
  <si>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</si>
  <si>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</si>
  <si>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</si>
  <si>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</si>
  <si>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</si>
  <si>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</si>
  <si>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</si>
  <si>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</si>
  <si>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</si>
  <si>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</si>
  <si>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</si>
  <si>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</si>
  <si>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</si>
  <si>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</si>
  <si>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</si>
  <si>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</si>
  <si>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</si>
  <si>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</si>
  <si>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</si>
  <si>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</si>
  <si>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</si>
  <si>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</si>
  <si>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</si>
  <si>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</si>
  <si>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</si>
  <si>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</si>
  <si>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</si>
  <si>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</si>
  <si>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Afgift til Forsyningsekretariatet</t>
  </si>
  <si>
    <t>Skatter og afgifter</t>
  </si>
  <si>
    <t>Selskabsskatter</t>
  </si>
  <si>
    <t>Erstatninger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</si>
  <si>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</si>
  <si>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</si>
  <si>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</si>
  <si>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</si>
  <si>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</si>
  <si>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</si>
  <si>
    <t>Ingen anlægsprojekter</t>
  </si>
  <si>
    <t>Afgift for ledningsført vand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</si>
</sst>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8" t="s">
        <v>103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5" t="s">
        <v>32</v>
      </c>
      <c r="E13" s="76"/>
      <c r="F13" s="76"/>
      <c r="G13" s="77"/>
      <c r="H13" s="1"/>
      <c r="I13" s="1"/>
    </row>
    <row r="14" spans="1:9" x14ac:dyDescent="0.25">
      <c r="A14" s="1"/>
      <c r="B14" s="1"/>
      <c r="C14" s="6" t="s">
        <v>31</v>
      </c>
      <c r="D14" s="75" t="s">
        <v>96</v>
      </c>
      <c r="E14" s="76"/>
      <c r="F14" s="76"/>
      <c r="G14" s="77"/>
      <c r="H14" s="1"/>
      <c r="I14" s="1"/>
    </row>
    <row r="15" spans="1:9" x14ac:dyDescent="0.25">
      <c r="A15" s="1"/>
      <c r="B15" s="1"/>
      <c r="C15" s="6" t="s">
        <v>94</v>
      </c>
      <c r="D15" s="75" t="s">
        <v>97</v>
      </c>
      <c r="E15" s="76"/>
      <c r="F15" s="76"/>
      <c r="G15" s="77"/>
      <c r="H15" s="1"/>
      <c r="I15" s="1"/>
    </row>
    <row r="16" spans="1:9" x14ac:dyDescent="0.25">
      <c r="A16" s="1"/>
      <c r="B16" s="1"/>
      <c r="C16" s="6" t="s">
        <v>95</v>
      </c>
      <c r="D16" s="75" t="s">
        <v>132</v>
      </c>
      <c r="E16" s="76"/>
      <c r="F16" s="76"/>
      <c r="G16" s="77"/>
      <c r="H16" s="1"/>
      <c r="I16" s="1"/>
    </row>
    <row r="17" spans="1:9" x14ac:dyDescent="0.25">
      <c r="A17" s="1"/>
      <c r="B17" s="1"/>
      <c r="C17" s="6" t="s">
        <v>7</v>
      </c>
      <c r="D17" s="69" t="s">
        <v>98</v>
      </c>
      <c r="E17" s="70"/>
      <c r="F17" s="70"/>
      <c r="G17" s="71"/>
      <c r="H17" s="1"/>
      <c r="I17" s="1"/>
    </row>
    <row r="18" spans="1:9" x14ac:dyDescent="0.25">
      <c r="A18" s="1"/>
      <c r="B18" s="1"/>
      <c r="C18" s="6" t="s">
        <v>8</v>
      </c>
      <c r="D18" s="69" t="s">
        <v>100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9</v>
      </c>
      <c r="D19" s="69" t="s">
        <v>99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10</v>
      </c>
      <c r="D20" s="72" t="s">
        <v>129</v>
      </c>
      <c r="E20" s="73"/>
      <c r="F20" s="73"/>
      <c r="G20" s="74"/>
      <c r="H20" s="1"/>
      <c r="I20" s="1"/>
    </row>
    <row r="21" spans="1:9" x14ac:dyDescent="0.25">
      <c r="A21" s="1"/>
      <c r="B21" s="1"/>
      <c r="C21" s="6" t="s">
        <v>11</v>
      </c>
      <c r="D21" s="64" t="s">
        <v>101</v>
      </c>
      <c r="E21" s="65"/>
      <c r="F21" s="65"/>
      <c r="G21" s="66"/>
      <c r="H21" s="1"/>
      <c r="I21" s="1"/>
    </row>
    <row r="22" spans="1:9" x14ac:dyDescent="0.25">
      <c r="A22" s="1"/>
      <c r="B22" s="1"/>
      <c r="C22" s="6" t="s">
        <v>12</v>
      </c>
      <c r="D22" s="64" t="s">
        <v>130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13</v>
      </c>
      <c r="D23" s="64" t="s">
        <v>104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25</v>
      </c>
      <c r="D24" s="81" t="s">
        <v>28</v>
      </c>
      <c r="E24" s="82"/>
      <c r="F24" s="82"/>
      <c r="G24" s="83"/>
      <c r="H24" s="1"/>
      <c r="I24" s="1"/>
    </row>
    <row r="25" spans="1:9" x14ac:dyDescent="0.25">
      <c r="A25" s="1"/>
      <c r="B25" s="1"/>
      <c r="C25" s="6" t="s">
        <v>29</v>
      </c>
      <c r="D25" s="78" t="s">
        <v>102</v>
      </c>
      <c r="E25" s="79"/>
      <c r="F25" s="79"/>
      <c r="G25" s="80"/>
      <c r="H25" s="1"/>
      <c r="I25" s="1"/>
    </row>
    <row r="26" spans="1:9" x14ac:dyDescent="0.25">
      <c r="A26" s="1"/>
      <c r="B26" s="1"/>
      <c r="C26" s="6" t="s">
        <v>30</v>
      </c>
      <c r="D26" s="78" t="s">
        <v>65</v>
      </c>
      <c r="E26" s="79"/>
      <c r="F26" s="79"/>
      <c r="G26" s="80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-1079680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-868647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-211033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-105516.5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112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105</v>
      </c>
      <c r="C9" s="94"/>
      <c r="D9" s="95"/>
      <c r="E9" s="11">
        <v>9574784.0320458729</v>
      </c>
      <c r="F9" s="22" t="s">
        <v>3</v>
      </c>
      <c r="G9" s="19"/>
      <c r="H9" s="27"/>
      <c r="I9" s="1"/>
    </row>
    <row r="10" spans="1:9" x14ac:dyDescent="0.25">
      <c r="A10" s="1"/>
      <c r="B10" s="93" t="s">
        <v>106</v>
      </c>
      <c r="C10" s="94"/>
      <c r="D10" s="95"/>
      <c r="E10" s="11">
        <v>7528276</v>
      </c>
      <c r="F10" s="22" t="s">
        <v>3</v>
      </c>
      <c r="G10" s="14"/>
      <c r="H10" s="28"/>
      <c r="I10" s="1"/>
    </row>
    <row r="11" spans="1:9" x14ac:dyDescent="0.25">
      <c r="A11" s="1"/>
      <c r="B11" s="93" t="s">
        <v>113</v>
      </c>
      <c r="C11" s="94"/>
      <c r="D11" s="95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2046508.0320458729</v>
      </c>
      <c r="F12" s="25" t="s">
        <v>3</v>
      </c>
      <c r="G12" s="17">
        <f>E12</f>
        <v>2046508.0320458729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117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87" t="s">
        <v>114</v>
      </c>
      <c r="C18" s="88"/>
      <c r="D18" s="89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116</v>
      </c>
      <c r="C20" s="88"/>
      <c r="D20" s="89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118</v>
      </c>
      <c r="C21" s="91"/>
      <c r="D21" s="91"/>
      <c r="E21" s="91"/>
      <c r="F21" s="92"/>
      <c r="G21" s="20">
        <f>E20</f>
        <v>0</v>
      </c>
      <c r="H21" s="21" t="s">
        <v>3</v>
      </c>
      <c r="I21" s="1"/>
    </row>
    <row r="22" spans="1:9" x14ac:dyDescent="0.25">
      <c r="A22" s="1"/>
      <c r="B22" s="90" t="s">
        <v>119</v>
      </c>
      <c r="C22" s="91"/>
      <c r="D22" s="91"/>
      <c r="E22" s="91"/>
      <c r="F22" s="92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22:F22"/>
    <mergeCell ref="B17:H17"/>
    <mergeCell ref="B18:D18"/>
    <mergeCell ref="B19:D19"/>
    <mergeCell ref="B20:D20"/>
    <mergeCell ref="B21:F21"/>
    <mergeCell ref="B12:D12"/>
    <mergeCell ref="B3:H4"/>
    <mergeCell ref="B8:H8"/>
    <mergeCell ref="B9:D9"/>
    <mergeCell ref="B10:D10"/>
    <mergeCell ref="B11:D1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5.85546875" style="2" customWidth="1"/>
    <col min="3" max="3" width="10" style="2" customWidth="1"/>
    <col min="4" max="4" width="18.71093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142</v>
      </c>
      <c r="C8" s="91"/>
      <c r="D8" s="91"/>
      <c r="E8" s="91"/>
      <c r="F8" s="91"/>
      <c r="G8" s="91"/>
      <c r="H8" s="92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26.25" x14ac:dyDescent="0.25">
      <c r="A10" s="1"/>
      <c r="B10" s="61" t="s">
        <v>158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0" t="s">
        <v>143</v>
      </c>
      <c r="C11" s="91"/>
      <c r="D11" s="92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154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157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5248612.8361574439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66657.383019199537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-90359.593726002946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5224910.6254506409</v>
      </c>
      <c r="D15" s="18" t="s">
        <v>3</v>
      </c>
      <c r="E15" s="17">
        <f>C15</f>
        <v>5224910.6254506409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152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omk.'!E16</f>
        <v>3791601.0475094193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3791601.0475094193</v>
      </c>
      <c r="D23" s="18" t="s">
        <v>3</v>
      </c>
      <c r="E23" s="17">
        <f>C23</f>
        <v>3791601.0475094193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18992.939934040191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18992.939934040191</v>
      </c>
      <c r="D28" s="18" t="s">
        <v>3</v>
      </c>
      <c r="E28" s="17">
        <f>C28</f>
        <v>18992.939934040191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-105516.5</v>
      </c>
      <c r="D30" s="18" t="s">
        <v>3</v>
      </c>
      <c r="E30" s="17">
        <f>C30</f>
        <v>-105516.5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8929988.1128940992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5224910.6254506409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x14ac:dyDescent="0.25">
      <c r="A12" s="1"/>
      <c r="B12" s="42" t="s">
        <v>41</v>
      </c>
      <c r="C12" s="11">
        <f>(C9-C10-C11)*Prisudvikling2017+C10*Prisudvikling2018+C11*Prisudvikling2019</f>
        <v>66356.364943223132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-89951.53883669569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5201315.4515571687</v>
      </c>
      <c r="D14" s="18" t="s">
        <v>3</v>
      </c>
      <c r="E14" s="17">
        <f>C14</f>
        <v>5201315.4515571687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152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omk.'!E16*(1+Prisudvikling2019)</f>
        <v>3855679.105212328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3855679.105212328</v>
      </c>
      <c r="D22" s="18" t="s">
        <v>3</v>
      </c>
      <c r="E22" s="17">
        <f>C22</f>
        <v>3855679.105212328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-105516.5</v>
      </c>
      <c r="D24" s="18" t="s">
        <v>3</v>
      </c>
      <c r="E24" s="17">
        <f>C24</f>
        <v>-105516.5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8951478.0567694977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5201315.4515571687</v>
      </c>
      <c r="D9" s="8" t="s">
        <v>3</v>
      </c>
      <c r="E9" s="9"/>
      <c r="F9" s="10"/>
      <c r="G9" s="1"/>
    </row>
    <row r="10" spans="1:7" x14ac:dyDescent="0.25">
      <c r="A10" s="1"/>
      <c r="B10" s="41" t="s">
        <v>27</v>
      </c>
      <c r="C10" s="7">
        <f>'Fane 4. Korrigeret grundlag'!G24</f>
        <v>-18957.117993516815</v>
      </c>
      <c r="D10" s="8" t="s">
        <v>3</v>
      </c>
      <c r="E10" s="32"/>
      <c r="F10" s="13"/>
      <c r="G10" s="1"/>
    </row>
    <row r="11" spans="1:7" x14ac:dyDescent="0.25">
      <c r="A11" s="1"/>
      <c r="B11" s="42" t="s">
        <v>41</v>
      </c>
      <c r="C11" s="11">
        <f>SUM(C9:C10)*Prisudvikling2019</f>
        <v>87581.85583722571</v>
      </c>
      <c r="D11" s="8" t="s">
        <v>3</v>
      </c>
      <c r="E11" s="12"/>
      <c r="F11" s="13"/>
      <c r="G11" s="1"/>
    </row>
    <row r="12" spans="1:7" x14ac:dyDescent="0.25">
      <c r="A12" s="1"/>
      <c r="B12" s="42" t="s">
        <v>14</v>
      </c>
      <c r="C12" s="11">
        <f>-SUM(C9:C11)*GenereltKrav</f>
        <v>-89588.983219814923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5180351.2061810633</v>
      </c>
      <c r="D13" s="18" t="s">
        <v>3</v>
      </c>
      <c r="E13" s="17">
        <f>C13</f>
        <v>5180351.2061810633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152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omk.'!E16*(1+Prisudvikling2019)^2</f>
        <v>3920840.082090416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3920840.082090416</v>
      </c>
      <c r="D21" s="18" t="s">
        <v>3</v>
      </c>
      <c r="E21" s="17">
        <f>C21</f>
        <v>3920840.082090416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-74799.536220966082</v>
      </c>
      <c r="D23" s="18" t="s">
        <v>3</v>
      </c>
      <c r="E23" s="17">
        <f>C23</f>
        <v>-74799.536220966082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143580.12058066251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143580.12058066251</v>
      </c>
      <c r="D27" s="36" t="s">
        <v>3</v>
      </c>
      <c r="E27" s="17">
        <f>C27</f>
        <v>143580.12058066251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9169971.8726311754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5180351.2061810633</v>
      </c>
      <c r="D9" s="8" t="s">
        <v>3</v>
      </c>
      <c r="E9" s="9"/>
      <c r="F9" s="10"/>
      <c r="G9" s="1"/>
    </row>
    <row r="10" spans="1:7" x14ac:dyDescent="0.25">
      <c r="A10" s="1"/>
      <c r="B10" s="42" t="s">
        <v>41</v>
      </c>
      <c r="C10" s="11">
        <f>C9*Prisudvikling2019</f>
        <v>87547.935384459968</v>
      </c>
      <c r="D10" s="8" t="s">
        <v>3</v>
      </c>
      <c r="E10" s="12"/>
      <c r="F10" s="13"/>
      <c r="G10" s="1"/>
    </row>
    <row r="11" spans="1:7" x14ac:dyDescent="0.25">
      <c r="A11" s="1"/>
      <c r="B11" s="42" t="s">
        <v>14</v>
      </c>
      <c r="C11" s="11">
        <f>-SUM(C9:C10)*GenereltKrav</f>
        <v>-89554.285406613897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5178344.8561589094</v>
      </c>
      <c r="D12" s="18" t="s">
        <v>3</v>
      </c>
      <c r="E12" s="17">
        <f>C12</f>
        <v>5178344.8561589094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152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omk.'!E16*(1+Prisudvikling2019)^3</f>
        <v>3987102.2794777434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3987102.2794777434</v>
      </c>
      <c r="D20" s="18" t="s">
        <v>3</v>
      </c>
      <c r="E20" s="17">
        <f>C20</f>
        <v>3987102.2794777434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-76063.648383100401</v>
      </c>
      <c r="D22" s="18" t="s">
        <v>3</v>
      </c>
      <c r="E22" s="17">
        <f>C22</f>
        <v>-76063.648383100401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146006.6246184757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155</v>
      </c>
      <c r="C26" s="55">
        <f>SUM(C24:C25)</f>
        <v>146006.6246184757</v>
      </c>
      <c r="D26" s="36" t="s">
        <v>3</v>
      </c>
      <c r="E26" s="17">
        <f>C26</f>
        <v>146006.6246184757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9235390.1118720304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9089939.5668238886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3841326.7306664446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5248612.8361574439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2203637.9328931263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3159990.9739738051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5363628.9068669314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2203637.9328931263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3141963.3881724714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5345601.3210655972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-18027.585801333655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-18027.585801333655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-18957.117993516815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153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159</v>
      </c>
      <c r="C10" s="46"/>
      <c r="D10" s="47"/>
      <c r="E10" s="11">
        <v>3563300</v>
      </c>
      <c r="F10" s="22" t="s">
        <v>3</v>
      </c>
      <c r="G10" s="1"/>
      <c r="H10" s="1"/>
    </row>
    <row r="11" spans="1:8" x14ac:dyDescent="0.25">
      <c r="A11" s="1"/>
      <c r="B11" s="41" t="s">
        <v>148</v>
      </c>
      <c r="C11" s="46"/>
      <c r="D11" s="47"/>
      <c r="E11" s="11">
        <v>8134</v>
      </c>
      <c r="F11" s="22" t="s">
        <v>3</v>
      </c>
      <c r="G11" s="1"/>
      <c r="H11" s="1"/>
    </row>
    <row r="12" spans="1:8" x14ac:dyDescent="0.25">
      <c r="A12" s="1"/>
      <c r="B12" s="41" t="s">
        <v>149</v>
      </c>
      <c r="C12" s="46"/>
      <c r="D12" s="47"/>
      <c r="E12" s="11">
        <v>3477</v>
      </c>
      <c r="F12" s="22" t="s">
        <v>3</v>
      </c>
      <c r="G12" s="1"/>
      <c r="H12" s="1"/>
    </row>
    <row r="13" spans="1:8" x14ac:dyDescent="0.25">
      <c r="A13" s="1"/>
      <c r="B13" s="41" t="s">
        <v>150</v>
      </c>
      <c r="C13" s="46"/>
      <c r="D13" s="47"/>
      <c r="E13" s="11">
        <v>46088</v>
      </c>
      <c r="F13" s="22" t="s">
        <v>3</v>
      </c>
      <c r="G13" s="1"/>
      <c r="H13" s="1"/>
    </row>
    <row r="14" spans="1:8" x14ac:dyDescent="0.25">
      <c r="A14" s="1"/>
      <c r="B14" s="41" t="s">
        <v>151</v>
      </c>
      <c r="C14" s="46"/>
      <c r="D14" s="47"/>
      <c r="E14" s="11">
        <v>45623</v>
      </c>
      <c r="F14" s="22" t="s">
        <v>3</v>
      </c>
      <c r="G14" s="1"/>
      <c r="H14" s="1"/>
    </row>
    <row r="15" spans="1:8" x14ac:dyDescent="0.25">
      <c r="A15" s="1"/>
      <c r="B15" s="38" t="s">
        <v>136</v>
      </c>
      <c r="C15" s="39"/>
      <c r="D15" s="40"/>
      <c r="E15" s="20">
        <f>SUM(E10:E14)</f>
        <v>3666622</v>
      </c>
      <c r="F15" s="21" t="s">
        <v>3</v>
      </c>
      <c r="G15" s="1"/>
      <c r="H15" s="1"/>
    </row>
    <row r="16" spans="1:8" x14ac:dyDescent="0.25">
      <c r="A16" s="1"/>
      <c r="B16" s="38" t="s">
        <v>137</v>
      </c>
      <c r="C16" s="39"/>
      <c r="D16" s="40"/>
      <c r="E16" s="20">
        <f>E15*(1+Prisudvikling2019)^2</f>
        <v>3791601.0475094193</v>
      </c>
      <c r="F16" s="21" t="s">
        <v>3</v>
      </c>
      <c r="G16" s="1"/>
      <c r="H16" s="1"/>
    </row>
    <row r="17" spans="1:8" x14ac:dyDescent="0.25">
      <c r="A17" s="1"/>
      <c r="B17" s="24"/>
      <c r="C17" s="23"/>
      <c r="D17" s="23"/>
      <c r="E17" s="23"/>
      <c r="F17" s="23"/>
      <c r="G17" s="1"/>
      <c r="H17" s="1"/>
    </row>
    <row r="18" spans="1:8" x14ac:dyDescent="0.25">
      <c r="A18" s="1"/>
      <c r="B18" s="23"/>
      <c r="C18" s="23"/>
      <c r="D18" s="23"/>
      <c r="E18" s="23"/>
      <c r="F18" s="23"/>
      <c r="G18" s="1"/>
      <c r="H18" s="1"/>
    </row>
    <row r="19" spans="1:8" x14ac:dyDescent="0.25">
      <c r="A19" s="1"/>
      <c r="B19" s="1"/>
      <c r="C19" s="1"/>
      <c r="D19" s="1"/>
      <c r="E19" s="23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124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33</v>
      </c>
      <c r="C9" s="94"/>
      <c r="D9" s="95"/>
      <c r="E9" s="11">
        <v>-274986.57333333336</v>
      </c>
      <c r="F9" s="22" t="s">
        <v>3</v>
      </c>
      <c r="G9" s="19"/>
      <c r="H9" s="27"/>
      <c r="I9" s="1"/>
    </row>
    <row r="10" spans="1:9" x14ac:dyDescent="0.25">
      <c r="A10" s="1"/>
      <c r="B10" s="87" t="s">
        <v>115</v>
      </c>
      <c r="C10" s="88"/>
      <c r="D10" s="89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87" t="s">
        <v>125</v>
      </c>
      <c r="C11" s="88"/>
      <c r="D11" s="89"/>
      <c r="E11" s="11">
        <f>E9/E10</f>
        <v>-68746.643333333341</v>
      </c>
      <c r="F11" s="22" t="s">
        <v>3</v>
      </c>
      <c r="G11" s="14"/>
      <c r="H11" s="28"/>
      <c r="I11" s="1"/>
    </row>
    <row r="12" spans="1:9" x14ac:dyDescent="0.25">
      <c r="A12" s="1"/>
      <c r="B12" s="90" t="s">
        <v>131</v>
      </c>
      <c r="C12" s="91"/>
      <c r="D12" s="91"/>
      <c r="E12" s="91"/>
      <c r="F12" s="92"/>
      <c r="G12" s="20">
        <f>E11</f>
        <v>-68746.643333333341</v>
      </c>
      <c r="H12" s="21" t="s">
        <v>3</v>
      </c>
      <c r="I12" s="1"/>
    </row>
    <row r="13" spans="1:9" x14ac:dyDescent="0.25">
      <c r="A13" s="1"/>
      <c r="B13" s="90" t="s">
        <v>127</v>
      </c>
      <c r="C13" s="91"/>
      <c r="D13" s="91"/>
      <c r="E13" s="91"/>
      <c r="F13" s="92"/>
      <c r="G13" s="20">
        <f>G12*(1+Prisudvikling2018)*(1+Prisudvikling2019)^4</f>
        <v>-74799.536220966082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122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93" t="s">
        <v>122</v>
      </c>
      <c r="C18" s="94"/>
      <c r="D18" s="95"/>
      <c r="E18" s="11">
        <v>527845.59038744867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126</v>
      </c>
      <c r="C20" s="88"/>
      <c r="D20" s="89"/>
      <c r="E20" s="11">
        <f>E18/E19</f>
        <v>131961.39759686217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131</v>
      </c>
      <c r="C21" s="91"/>
      <c r="D21" s="91"/>
      <c r="E21" s="91"/>
      <c r="F21" s="92"/>
      <c r="G21" s="20">
        <f>E20</f>
        <v>131961.39759686217</v>
      </c>
      <c r="H21" s="21" t="s">
        <v>3</v>
      </c>
      <c r="I21" s="1"/>
    </row>
    <row r="22" spans="1:9" x14ac:dyDescent="0.25">
      <c r="A22" s="1"/>
      <c r="B22" s="90" t="s">
        <v>127</v>
      </c>
      <c r="C22" s="91"/>
      <c r="D22" s="91"/>
      <c r="E22" s="91"/>
      <c r="F22" s="92"/>
      <c r="G22" s="20">
        <f>G21*(1+Prisudvikling2018)*(1+Prisudvikling2019)^4</f>
        <v>143580.12058066251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21:F21"/>
    <mergeCell ref="B22:F22"/>
    <mergeCell ref="B17:H17"/>
    <mergeCell ref="B18:D18"/>
    <mergeCell ref="B19:D19"/>
    <mergeCell ref="B20:D20"/>
    <mergeCell ref="B10:D10"/>
    <mergeCell ref="B11:D11"/>
    <mergeCell ref="B12:F12"/>
    <mergeCell ref="B13:F13"/>
    <mergeCell ref="B3:H4"/>
    <mergeCell ref="B8:H8"/>
    <mergeCell ref="B9:D9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2018-09-06T09:50:55Z</dcterms:modified>
</cp:coreProperties>
</file>