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3" i="11"/>
  <c r="F13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2" i="11"/>
  <c r="E24" i="15" l="1"/>
  <c r="D12" i="20"/>
  <c r="C10" i="2" s="1"/>
  <c r="C16" i="2" s="1"/>
  <c r="C12" i="15" l="1"/>
  <c r="C12" i="22" s="1"/>
  <c r="C11" i="23" s="1"/>
  <c r="E11" i="11"/>
  <c r="E13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<sst xmlns="http://schemas.openxmlformats.org/spreadsheetml/2006/main" count="323" uniqueCount="142">
  <si>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</si>
  <si>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</si>
  <si>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</si>
  <si>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</si>
  <si>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</si>
  <si>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</si>
  <si>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</si>
  <si>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</si>
  <si>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</si>
  <si>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</si>
  <si>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</si>
  <si>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</si>
  <si>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</si>
  <si>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</si>
  <si>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</si>
  <si>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</si>
  <si>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</si>
  <si>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</si>
  <si>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</si>
  <si>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</si>
  <si>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</si>
  <si>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</si>
  <si>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</si>
  <si>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</si>
  <si>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</si>
  <si>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</si>
  <si>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</si>
  <si>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</si>
  <si>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</si>
  <si>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</si>
  <si>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</si>
  <si>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</si>
  <si>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</si>
  <si>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</si>
  <si>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</si>
  <si>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</si>
  <si>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</si>
  <si>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</si>
  <si>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</si>
  <si>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</si>
  <si>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</si>
  <si>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</si>
  <si>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</si>
  <si>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</si>
  <si>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</si>
  <si>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</si>
  <si>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</si>
  <si>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</si>
  <si>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</si>
  <si>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</si>
  <si>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</si>
  <si>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</si>
  <si>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</si>
  <si>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</si>
  <si>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</si>
  <si>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</si>
  <si>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</si>
  <si>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</si>
  <si>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</si>
  <si>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</si>
  <si>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</si>
  <si>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</si>
  <si>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</si>
  <si>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</si>
  <si>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</si>
  <si>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</si>
  <si>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</si>
  <si>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</si>
  <si>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</si>
  <si>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</si>
  <si>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</si>
  <si>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</si>
  <si>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</si>
  <si>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</si>
  <si>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</si>
  <si>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</si>
  <si>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</si>
  <si>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</si>
  <si>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</si>
  <si>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</si>
  <si>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</si>
  <si>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</si>
  <si>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</si>
  <si>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</si>
  <si>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</si>
  <si>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</si>
  <si>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</si>
  <si>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</si>
  <si>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</si>
  <si>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</si>
  <si>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</si>
  <si>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</si>
  <si>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</si>
  <si>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</si>
  <si>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</si>
  <si>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</si>
  <si>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</si>
  <si>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</si>
  <si>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</si>
  <si>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</si>
  <si>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</si>
  <si>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</si>
  <si>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</si>
  <si>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</si>
  <si>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</si>
  <si>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</si>
  <si>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</si>
  <si>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</si>
  <si>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</si>
  <si>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</si>
  <si>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</si>
  <si>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</si>
  <si>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</si>
  <si>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</si>
  <si>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</si>
  <si>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</si>
  <si>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</si>
  <si>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</si>
  <si>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</si>
  <si>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</si>
  <si>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</si>
  <si>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</si>
  <si>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</si>
  <si>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</si>
  <si>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</si>
  <si>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</si>
  <si>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</si>
  <si>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</si>
  <si>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</si>
  <si>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</si>
  <si>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</si>
  <si>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</si>
  <si>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</si>
  <si>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</si>
  <si>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</si>
  <si>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Skatter og afgifter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</si>
  <si>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</si>
  <si>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</si>
  <si>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</si>
  <si>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</si>
  <si>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>Ø 200 mm &lt; Ledningsnet ≤ Ø 500 mm</t>
  </si>
  <si>
    <t>Brønde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</si>
</sst>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52854937.710455753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50359770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2495167.7104557529</v>
      </c>
      <c r="F12" s="25" t="s">
        <v>2</v>
      </c>
      <c r="G12" s="17">
        <f>E12</f>
        <v>2495167.7104557529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3" t="s">
        <v>140</v>
      </c>
      <c r="C10" s="64">
        <v>75</v>
      </c>
      <c r="D10" s="11">
        <v>21915133.100000001</v>
      </c>
      <c r="E10" s="11">
        <f>D10/C10</f>
        <v>292201.77466666669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63" t="s">
        <v>141</v>
      </c>
      <c r="C11" s="64">
        <v>75</v>
      </c>
      <c r="D11" s="11">
        <v>11800456.279999999</v>
      </c>
      <c r="E11" s="11">
        <f t="shared" ref="E11:E12" si="0">D11/C11</f>
        <v>157339.41706666665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3" t="s">
        <v>141</v>
      </c>
      <c r="C12" s="64">
        <v>75</v>
      </c>
      <c r="D12" s="11">
        <v>204357.54</v>
      </c>
      <c r="E12" s="11">
        <f t="shared" si="0"/>
        <v>2724.7672000000002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89" t="s">
        <v>131</v>
      </c>
      <c r="C13" s="90"/>
      <c r="D13" s="91"/>
      <c r="E13" s="20">
        <f>SUM(E10:E12)</f>
        <v>452265.95893333334</v>
      </c>
      <c r="F13" s="20">
        <f>SUM(F10:F12)</f>
        <v>0</v>
      </c>
      <c r="G13" s="20">
        <f>SUM(G10:G12)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8:H8"/>
    <mergeCell ref="B13:D13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Anlægsprojekter'!F13</f>
        <v>0</v>
      </c>
      <c r="E10" s="22" t="s">
        <v>2</v>
      </c>
      <c r="F10" s="11">
        <f>SUM('Fane 8. Anlægsprojekter'!E13,'Fane 8. Anlægsprojekter'!G13)</f>
        <v>452265.95893333334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452265.95893333334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459909.25363930664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138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137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0" t="s">
        <v>44</v>
      </c>
      <c r="C9" s="61"/>
      <c r="D9" s="61"/>
      <c r="E9" s="62"/>
      <c r="F9" s="58">
        <v>1.7500000000000002E-2</v>
      </c>
      <c r="G9" s="59"/>
      <c r="H9" s="1"/>
    </row>
    <row r="10" spans="1:8" x14ac:dyDescent="0.25">
      <c r="A10" s="1"/>
      <c r="B10" s="60" t="s">
        <v>45</v>
      </c>
      <c r="C10" s="61"/>
      <c r="D10" s="61"/>
      <c r="E10" s="62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0" t="s">
        <v>13</v>
      </c>
      <c r="C14" s="61"/>
      <c r="D14" s="61"/>
      <c r="E14" s="62"/>
      <c r="F14" s="58">
        <v>3.4360970724339811E-3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51248283.49806086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Tillæg'!F12</f>
        <v>459909.25363930664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904617.42760256934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-180782.72302962685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-346527.23848411581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-631292.72100839508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51454207.496780589</v>
      </c>
      <c r="D18" s="18" t="s">
        <v>2</v>
      </c>
      <c r="E18" s="17">
        <f>C18</f>
        <v>51454207.496780589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136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omk.'!E14</f>
        <v>651067.53865526989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651067.53865526989</v>
      </c>
      <c r="D26" s="18" t="s">
        <v>2</v>
      </c>
      <c r="E26" s="17">
        <f>C26</f>
        <v>651067.53865526989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2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2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3" t="s">
        <v>52</v>
      </c>
      <c r="C30" s="7">
        <v>2757.8523309962811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4" t="s">
        <v>53</v>
      </c>
      <c r="C31" s="17">
        <f>SUM(C28:C30)</f>
        <v>2757.8523309962811</v>
      </c>
      <c r="D31" s="18" t="s">
        <v>2</v>
      </c>
      <c r="E31" s="17">
        <f>C31</f>
        <v>2757.8523309962811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4" t="s">
        <v>24</v>
      </c>
      <c r="C33" s="17">
        <f>'Fane 6. Hist. over el. underdæk'!G13</f>
        <v>-146238</v>
      </c>
      <c r="D33" s="18" t="s">
        <v>2</v>
      </c>
      <c r="E33" s="17">
        <f>C33</f>
        <v>-146238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51961794.887766853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51454207.496780589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869576.10669559182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-179789.59965857366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-345335.87783820741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-309955.36608404468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51488702.759895355</v>
      </c>
      <c r="D14" s="18" t="s">
        <v>2</v>
      </c>
      <c r="E14" s="17">
        <f>C14</f>
        <v>51488702.759895355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3" t="s">
        <v>136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</f>
        <v>662070.58005854394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662070.58005854394</v>
      </c>
      <c r="D22" s="18" t="s">
        <v>2</v>
      </c>
      <c r="E22" s="17">
        <f>C22</f>
        <v>662070.58005854394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-146238</v>
      </c>
      <c r="D24" s="18" t="s">
        <v>2</v>
      </c>
      <c r="E24" s="17">
        <f>C24</f>
        <v>-146238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52004535.339953899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51488702.759895355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870159.07664223143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-179910.1318725021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-344148.61309019971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-312451.4273484585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51522351.66422642</v>
      </c>
      <c r="D14" s="18" t="s">
        <v>2</v>
      </c>
      <c r="E14" s="17">
        <f>C14</f>
        <v>51522351.66422642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136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omk.'!E14*(1+Prisudvikling2019)^2</f>
        <v>673259.57286153315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673259.57286153315</v>
      </c>
      <c r="D22" s="18" t="s">
        <v>2</v>
      </c>
      <c r="E22" s="17">
        <f>C22</f>
        <v>673259.57286153315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52195611.23708795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51522351.66422642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870727.74312542647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-180027.70676740276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-342965.43015839555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-314967.58931935276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51555118.681106687</v>
      </c>
      <c r="D13" s="18" t="s">
        <v>2</v>
      </c>
      <c r="E13" s="17">
        <f>C13</f>
        <v>51555118.681106687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136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omk.'!E14*(1+Prisudvikling2019)^3</f>
        <v>684637.65964289301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684637.65964289301</v>
      </c>
      <c r="D21" s="18" t="s">
        <v>2</v>
      </c>
      <c r="E21" s="17">
        <f>C21</f>
        <v>684637.65964289301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52239756.340749577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0" t="s">
        <v>32</v>
      </c>
      <c r="C9" s="61"/>
      <c r="D9" s="61"/>
      <c r="E9" s="61"/>
      <c r="F9" s="62"/>
      <c r="G9" s="11">
        <v>53419162.347753517</v>
      </c>
      <c r="H9" s="22" t="s">
        <v>2</v>
      </c>
      <c r="I9" s="1"/>
    </row>
    <row r="10" spans="1:9" x14ac:dyDescent="0.25">
      <c r="A10" s="1"/>
      <c r="B10" s="47" t="s">
        <v>73</v>
      </c>
      <c r="C10" s="61"/>
      <c r="D10" s="61"/>
      <c r="E10" s="61"/>
      <c r="F10" s="62"/>
      <c r="G10" s="11">
        <v>0</v>
      </c>
      <c r="H10" s="22" t="s">
        <v>2</v>
      </c>
      <c r="I10" s="1"/>
    </row>
    <row r="11" spans="1:9" x14ac:dyDescent="0.25">
      <c r="A11" s="1"/>
      <c r="B11" s="47" t="s">
        <v>48</v>
      </c>
      <c r="C11" s="61"/>
      <c r="D11" s="61"/>
      <c r="E11" s="61"/>
      <c r="F11" s="62"/>
      <c r="G11" s="11">
        <v>2170878.8496926543</v>
      </c>
      <c r="H11" s="22" t="s">
        <v>2</v>
      </c>
      <c r="I11" s="1"/>
    </row>
    <row r="12" spans="1:9" x14ac:dyDescent="0.25">
      <c r="A12" s="1"/>
      <c r="B12" s="47" t="s">
        <v>75</v>
      </c>
      <c r="C12" s="61"/>
      <c r="D12" s="61"/>
      <c r="E12" s="61"/>
      <c r="F12" s="62"/>
      <c r="G12" s="11">
        <v>0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51248283.49806086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463702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50500</v>
      </c>
      <c r="F11" s="22" t="s">
        <v>2</v>
      </c>
      <c r="G11" s="1"/>
      <c r="H11" s="1"/>
    </row>
    <row r="12" spans="1:8" x14ac:dyDescent="0.25">
      <c r="A12" s="1"/>
      <c r="B12" s="93" t="s">
        <v>135</v>
      </c>
      <c r="C12" s="94"/>
      <c r="D12" s="95"/>
      <c r="E12" s="11">
        <v>115405</v>
      </c>
      <c r="F12" s="22" t="s">
        <v>2</v>
      </c>
      <c r="G12" s="1"/>
      <c r="H12" s="1"/>
    </row>
    <row r="13" spans="1:8" x14ac:dyDescent="0.25">
      <c r="A13" s="1"/>
      <c r="B13" s="89" t="s">
        <v>128</v>
      </c>
      <c r="C13" s="90"/>
      <c r="D13" s="91"/>
      <c r="E13" s="20">
        <f>SUM(E10:E12)</f>
        <v>629607</v>
      </c>
      <c r="F13" s="21" t="s">
        <v>2</v>
      </c>
      <c r="G13" s="1"/>
      <c r="H13" s="1"/>
    </row>
    <row r="14" spans="1:8" x14ac:dyDescent="0.25">
      <c r="A14" s="1"/>
      <c r="B14" s="89" t="s">
        <v>129</v>
      </c>
      <c r="C14" s="90"/>
      <c r="D14" s="91"/>
      <c r="E14" s="20">
        <f>E13*(1+Prisudvikling2019)^2</f>
        <v>651067.53865526989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6">
    <mergeCell ref="B3:F4"/>
    <mergeCell ref="B13:D13"/>
    <mergeCell ref="B14:D14"/>
    <mergeCell ref="B10:D10"/>
    <mergeCell ref="B11:D11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0" t="s">
        <v>82</v>
      </c>
      <c r="C9" s="61"/>
      <c r="D9" s="61"/>
      <c r="E9" s="61"/>
      <c r="F9" s="62"/>
      <c r="G9" s="53">
        <v>347517.66382601991</v>
      </c>
      <c r="H9" s="22" t="s">
        <v>2</v>
      </c>
      <c r="I9" s="1"/>
    </row>
    <row r="10" spans="1:9" x14ac:dyDescent="0.25">
      <c r="A10" s="1"/>
      <c r="B10" s="60" t="s">
        <v>83</v>
      </c>
      <c r="C10" s="61"/>
      <c r="D10" s="61"/>
      <c r="E10" s="61"/>
      <c r="F10" s="62"/>
      <c r="G10" s="53">
        <f>G9/GenereltKravDrift2018</f>
        <v>17375883.191300996</v>
      </c>
      <c r="H10" s="22" t="s">
        <v>2</v>
      </c>
      <c r="I10" s="1"/>
    </row>
    <row r="11" spans="1:9" x14ac:dyDescent="0.25">
      <c r="A11" s="1"/>
      <c r="B11" s="60" t="s">
        <v>84</v>
      </c>
      <c r="C11" s="61"/>
      <c r="D11" s="61"/>
      <c r="E11" s="61"/>
      <c r="F11" s="62"/>
      <c r="G11" s="53">
        <v>627543.78048627335</v>
      </c>
      <c r="H11" s="22" t="s">
        <v>2</v>
      </c>
      <c r="I11" s="1"/>
    </row>
    <row r="12" spans="1:9" x14ac:dyDescent="0.25">
      <c r="A12" s="1"/>
      <c r="B12" s="60" t="s">
        <v>85</v>
      </c>
      <c r="C12" s="61"/>
      <c r="D12" s="61"/>
      <c r="E12" s="61"/>
      <c r="F12" s="62"/>
      <c r="G12" s="53">
        <f>G11/GenereltKravAnlæg2018</f>
        <v>35454450.874930695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4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4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4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0" t="s">
        <v>17</v>
      </c>
      <c r="C9" s="61"/>
      <c r="D9" s="61"/>
      <c r="E9" s="61"/>
      <c r="F9" s="62"/>
      <c r="G9" s="11">
        <v>-81416</v>
      </c>
      <c r="H9" s="22" t="s">
        <v>2</v>
      </c>
      <c r="I9" s="1"/>
    </row>
    <row r="10" spans="1:9" x14ac:dyDescent="0.25">
      <c r="A10" s="1"/>
      <c r="B10" s="60" t="s">
        <v>46</v>
      </c>
      <c r="C10" s="61"/>
      <c r="D10" s="61"/>
      <c r="E10" s="61"/>
      <c r="F10" s="62"/>
      <c r="G10" s="11">
        <v>211060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-292476</v>
      </c>
      <c r="H11" s="26" t="s">
        <v>2</v>
      </c>
      <c r="I11" s="1"/>
    </row>
    <row r="12" spans="1:9" x14ac:dyDescent="0.25">
      <c r="A12" s="1"/>
      <c r="B12" s="60" t="s">
        <v>18</v>
      </c>
      <c r="C12" s="61"/>
      <c r="D12" s="61"/>
      <c r="E12" s="61"/>
      <c r="F12" s="62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-146238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2018-09-06T09:44:14Z</dcterms:modified>
</cp:coreProperties>
</file>