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25" i="11"/>
  <c r="F2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1"/>
  <c r="E24" i="15" l="1"/>
  <c r="D12" i="20"/>
  <c r="C10" i="2" s="1"/>
  <c r="C16" i="2" s="1"/>
  <c r="C12" i="15" l="1"/>
  <c r="C12" i="22" s="1"/>
  <c r="C11" i="23" s="1"/>
  <c r="E23" i="11"/>
  <c r="E25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<sst xmlns="http://schemas.openxmlformats.org/spreadsheetml/2006/main" count="349" uniqueCount="151">
  <si>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</si>
  <si>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</si>
  <si>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</si>
  <si>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</si>
  <si>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</si>
  <si>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</si>
  <si>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</si>
  <si>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</si>
  <si>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</si>
  <si>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</si>
  <si>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</si>
  <si>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</si>
  <si>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</si>
  <si>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</si>
  <si>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</si>
  <si>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</si>
  <si>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</si>
  <si>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</si>
  <si>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</si>
  <si>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</si>
  <si>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</si>
  <si>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</si>
  <si>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</si>
  <si>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</si>
  <si>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</si>
  <si>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</si>
  <si>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</si>
  <si>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</si>
  <si>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</si>
  <si>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</si>
  <si>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</si>
  <si>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</si>
  <si>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</si>
  <si>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</si>
  <si>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</si>
  <si>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</si>
  <si>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</si>
  <si>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</si>
  <si>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</si>
  <si>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</si>
  <si>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</si>
  <si>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</si>
  <si>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</si>
  <si>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</si>
  <si>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</si>
  <si>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</si>
  <si>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</si>
  <si>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</si>
  <si>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</si>
  <si>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</si>
  <si>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</si>
  <si>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</si>
  <si>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</si>
  <si>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</si>
  <si>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</si>
  <si>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</si>
  <si>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</si>
  <si>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</si>
  <si>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</si>
  <si>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</si>
  <si>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</si>
  <si>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</si>
  <si>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</si>
  <si>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</si>
  <si>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</si>
  <si>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</si>
  <si>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</si>
  <si>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</si>
  <si>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</si>
  <si>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</si>
  <si>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</si>
  <si>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</si>
  <si>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</si>
  <si>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</si>
  <si>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</si>
  <si>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</si>
  <si>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</si>
  <si>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</si>
  <si>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</si>
  <si>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</si>
  <si>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</si>
  <si>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</si>
  <si>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</si>
  <si>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</si>
  <si>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</si>
  <si>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</si>
  <si>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</si>
  <si>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</si>
  <si>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</si>
  <si>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</si>
  <si>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</si>
  <si>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</si>
  <si>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</si>
  <si>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</si>
  <si>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</si>
  <si>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</si>
  <si>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</si>
  <si>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</si>
  <si>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</si>
  <si>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</si>
  <si>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</si>
  <si>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</si>
  <si>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</si>
  <si>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</si>
  <si>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</si>
  <si>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</si>
  <si>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</si>
  <si>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</si>
  <si>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</si>
  <si>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</si>
  <si>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</si>
  <si>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</si>
  <si>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</si>
  <si>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</si>
  <si>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</si>
  <si>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</si>
  <si>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</si>
  <si>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</si>
  <si>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</si>
  <si>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</si>
  <si>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</si>
  <si>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</si>
  <si>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</si>
  <si>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</si>
  <si>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</si>
  <si>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</si>
  <si>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</si>
  <si>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</si>
  <si>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</si>
  <si>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</si>
  <si>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</si>
  <si>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</si>
  <si>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</si>
  <si>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</si>
  <si>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</si>
  <si>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</si>
  <si>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</si>
  <si>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</si>
  <si>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</si>
  <si>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</si>
  <si>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</si>
  <si>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Strømpeforing Ø 200 mm &lt; Ledningsnet ≤ Ø 500 mm</t>
  </si>
  <si>
    <t>Indløb-/udløbsarrangement</t>
  </si>
  <si>
    <t>Jordbassin Klasse B</t>
  </si>
  <si>
    <t>Ø 200 mm &lt; Ledningsnet ≤ Ø 500 mm</t>
  </si>
  <si>
    <t>Stik</t>
  </si>
  <si>
    <t>Installationer "mekaniske riste og SRO" Miljøklasse A. (7-20 m2) - Mek/EL</t>
  </si>
  <si>
    <t>Brønde</t>
  </si>
  <si>
    <t>Pumpestationer i brønde (&lt; 6,25 m2), Mek/EL</t>
  </si>
  <si>
    <t>Tryksatte minipumpestationer (husstandssystemer)</t>
  </si>
  <si>
    <t>Forsinkelsesbassiner, lukkede med automatisk rensning og SRO Miljøklasse A (1.000-3.000 m3) - Konstruktioner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</si>
</sst>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3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71" t="s">
        <v>123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4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3" t="s">
        <v>31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30</v>
      </c>
      <c r="D14" s="63" t="s">
        <v>95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96</v>
      </c>
      <c r="D16" s="63" t="s">
        <v>124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6</v>
      </c>
      <c r="D17" s="72" t="s">
        <v>98</v>
      </c>
      <c r="E17" s="73"/>
      <c r="F17" s="73"/>
      <c r="G17" s="74"/>
      <c r="H17" s="1"/>
      <c r="I17" s="1"/>
    </row>
    <row r="18" spans="1:9" x14ac:dyDescent="0.25">
      <c r="A18" s="1"/>
      <c r="B18" s="1"/>
      <c r="C18" s="6" t="s">
        <v>7</v>
      </c>
      <c r="D18" s="72" t="s">
        <v>99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8</v>
      </c>
      <c r="D19" s="78" t="s">
        <v>103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9</v>
      </c>
      <c r="D20" s="67" t="s">
        <v>100</v>
      </c>
      <c r="E20" s="68"/>
      <c r="F20" s="68"/>
      <c r="G20" s="69"/>
      <c r="H20" s="1"/>
      <c r="I20" s="1"/>
    </row>
    <row r="21" spans="1:9" x14ac:dyDescent="0.25">
      <c r="A21" s="1"/>
      <c r="B21" s="1"/>
      <c r="C21" s="6" t="s">
        <v>10</v>
      </c>
      <c r="D21" s="67" t="s">
        <v>122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11</v>
      </c>
      <c r="D22" s="67" t="s">
        <v>104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12</v>
      </c>
      <c r="D23" s="81" t="s">
        <v>28</v>
      </c>
      <c r="E23" s="82"/>
      <c r="F23" s="82"/>
      <c r="G23" s="83"/>
      <c r="H23" s="1"/>
      <c r="I23" s="1"/>
    </row>
    <row r="24" spans="1:9" x14ac:dyDescent="0.25">
      <c r="A24" s="1"/>
      <c r="B24" s="1"/>
      <c r="C24" s="6" t="s">
        <v>26</v>
      </c>
      <c r="D24" s="75" t="s">
        <v>101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5" t="s">
        <v>54</v>
      </c>
      <c r="E25" s="76"/>
      <c r="F25" s="76"/>
      <c r="G25" s="77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116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105</v>
      </c>
      <c r="C9" s="91"/>
      <c r="D9" s="92"/>
      <c r="E9" s="11">
        <v>49313922.196272969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57412832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112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-8098909.8037270308</v>
      </c>
      <c r="F12" s="25" t="s">
        <v>2</v>
      </c>
      <c r="G12" s="17">
        <f>E12</f>
        <v>-8098909.8037270308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117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118</v>
      </c>
      <c r="C18" s="94"/>
      <c r="D18" s="95"/>
      <c r="E18" s="11">
        <f>IF(E12&lt;0,E12,0)</f>
        <v>-8098909.8037270308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113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119</v>
      </c>
      <c r="C20" s="94"/>
      <c r="D20" s="95"/>
      <c r="E20" s="11">
        <f>E18/E19</f>
        <v>-4049454.9018635154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114</v>
      </c>
      <c r="C21" s="87"/>
      <c r="D21" s="87"/>
      <c r="E21" s="87"/>
      <c r="F21" s="88"/>
      <c r="G21" s="20">
        <f>E20</f>
        <v>-4049454.9018635154</v>
      </c>
      <c r="H21" s="21" t="s">
        <v>2</v>
      </c>
      <c r="I21" s="1"/>
    </row>
    <row r="22" spans="1:9" x14ac:dyDescent="0.25">
      <c r="A22" s="1"/>
      <c r="B22" s="86" t="s">
        <v>115</v>
      </c>
      <c r="C22" s="87"/>
      <c r="D22" s="87"/>
      <c r="E22" s="87"/>
      <c r="F22" s="88"/>
      <c r="G22" s="20">
        <f>G21*(1+Prisudvikling2019)^3</f>
        <v>-4258251.5057769231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127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99" t="s">
        <v>141</v>
      </c>
      <c r="C10" s="100">
        <v>50</v>
      </c>
      <c r="D10" s="11">
        <v>1449656</v>
      </c>
      <c r="E10" s="11">
        <f>D10/C10</f>
        <v>28993.119999999999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99" t="s">
        <v>142</v>
      </c>
      <c r="C11" s="100">
        <v>75</v>
      </c>
      <c r="D11" s="11">
        <v>24699</v>
      </c>
      <c r="E11" s="11">
        <f t="shared" ref="E11:E22" si="0">D11/C11</f>
        <v>329.32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99" t="s">
        <v>143</v>
      </c>
      <c r="C12" s="100">
        <v>50</v>
      </c>
      <c r="D12" s="11">
        <v>373679</v>
      </c>
      <c r="E12" s="11">
        <f t="shared" si="0"/>
        <v>7473.58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99" t="s">
        <v>144</v>
      </c>
      <c r="C13" s="100">
        <v>75</v>
      </c>
      <c r="D13" s="11">
        <v>5045135</v>
      </c>
      <c r="E13" s="11">
        <f t="shared" si="0"/>
        <v>67268.46666666666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99" t="s">
        <v>145</v>
      </c>
      <c r="C14" s="100">
        <v>75</v>
      </c>
      <c r="D14" s="11">
        <v>36145</v>
      </c>
      <c r="E14" s="11">
        <f t="shared" si="0"/>
        <v>481.93333333333334</v>
      </c>
      <c r="F14" s="11">
        <v>0</v>
      </c>
      <c r="G14" s="11">
        <v>0</v>
      </c>
      <c r="H14" s="22" t="s">
        <v>2</v>
      </c>
      <c r="I14" s="1"/>
    </row>
    <row r="15" spans="1:9" ht="39" x14ac:dyDescent="0.25">
      <c r="A15" s="1"/>
      <c r="B15" s="99" t="s">
        <v>146</v>
      </c>
      <c r="C15" s="100">
        <v>20</v>
      </c>
      <c r="D15" s="11">
        <v>54707</v>
      </c>
      <c r="E15" s="11">
        <f t="shared" si="0"/>
        <v>2735.35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99" t="s">
        <v>147</v>
      </c>
      <c r="C16" s="100">
        <v>75</v>
      </c>
      <c r="D16" s="11">
        <v>64680</v>
      </c>
      <c r="E16" s="11">
        <f t="shared" si="0"/>
        <v>862.4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99" t="s">
        <v>144</v>
      </c>
      <c r="C17" s="100">
        <v>75</v>
      </c>
      <c r="D17" s="11">
        <v>2336501</v>
      </c>
      <c r="E17" s="11">
        <f t="shared" si="0"/>
        <v>31153.346666666668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99" t="s">
        <v>148</v>
      </c>
      <c r="C18" s="100">
        <v>20</v>
      </c>
      <c r="D18" s="11">
        <v>1426209</v>
      </c>
      <c r="E18" s="11">
        <f t="shared" si="0"/>
        <v>71310.45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99" t="s">
        <v>149</v>
      </c>
      <c r="C19" s="100">
        <v>30</v>
      </c>
      <c r="D19" s="11">
        <v>2104859</v>
      </c>
      <c r="E19" s="11">
        <f t="shared" si="0"/>
        <v>70161.96666666666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99" t="s">
        <v>144</v>
      </c>
      <c r="C20" s="100">
        <v>75</v>
      </c>
      <c r="D20" s="11">
        <v>849660</v>
      </c>
      <c r="E20" s="11">
        <f t="shared" si="0"/>
        <v>11328.8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99" t="s">
        <v>144</v>
      </c>
      <c r="C21" s="100">
        <v>75</v>
      </c>
      <c r="D21" s="11">
        <v>295239</v>
      </c>
      <c r="E21" s="11">
        <f t="shared" si="0"/>
        <v>3936.52</v>
      </c>
      <c r="F21" s="11">
        <v>0</v>
      </c>
      <c r="G21" s="11">
        <v>0</v>
      </c>
      <c r="H21" s="22" t="s">
        <v>2</v>
      </c>
      <c r="I21" s="1"/>
    </row>
    <row r="22" spans="1:9" ht="51.75" x14ac:dyDescent="0.25">
      <c r="A22" s="1"/>
      <c r="B22" s="99" t="s">
        <v>150</v>
      </c>
      <c r="C22" s="100">
        <v>75</v>
      </c>
      <c r="D22" s="11">
        <v>32729</v>
      </c>
      <c r="E22" s="11">
        <f t="shared" si="0"/>
        <v>436.38666666666666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99" t="s">
        <v>144</v>
      </c>
      <c r="C23" s="100">
        <v>75</v>
      </c>
      <c r="D23" s="11">
        <v>330350</v>
      </c>
      <c r="E23" s="11">
        <f t="shared" ref="E23:E24" si="1">D23/C23</f>
        <v>4404.666666666667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99" t="s">
        <v>144</v>
      </c>
      <c r="C24" s="100">
        <v>75</v>
      </c>
      <c r="D24" s="11">
        <v>615969</v>
      </c>
      <c r="E24" s="11">
        <f t="shared" si="1"/>
        <v>8212.92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86" t="s">
        <v>131</v>
      </c>
      <c r="C25" s="87"/>
      <c r="D25" s="88"/>
      <c r="E25" s="20">
        <f>SUM(E10:E24)</f>
        <v>309089.22666666668</v>
      </c>
      <c r="F25" s="20">
        <f>SUM(F10:F24)</f>
        <v>0</v>
      </c>
      <c r="G25" s="20">
        <f>SUM(G10:G24)</f>
        <v>0</v>
      </c>
      <c r="H25" s="21" t="s">
        <v>2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8:H8"/>
    <mergeCell ref="B25:D2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121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Anlægsprojekter'!F25</f>
        <v>0</v>
      </c>
      <c r="E10" s="22" t="s">
        <v>2</v>
      </c>
      <c r="F10" s="11">
        <f>SUM('Fane 8. Anlægsprojekter'!E25,'Fane 8. Anlægsprojekter'!G25)</f>
        <v>309089.22666666668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309089.22666666668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314312.83459733333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139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138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140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7.9299785640742915E-3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49507680.578357413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314312.83459733333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871696.29702594981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-401999.87273398042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-258292.38946094524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-675889.80457763118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49357507.643208139</v>
      </c>
      <c r="D18" s="18" t="s">
        <v>2</v>
      </c>
      <c r="E18" s="17">
        <f>C18</f>
        <v>49357507.643208139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137</v>
      </c>
      <c r="C20" s="11">
        <v>1185397.675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-33108.131652653508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1152289.5433473466</v>
      </c>
      <c r="D22" s="18" t="s">
        <v>2</v>
      </c>
      <c r="E22" s="17">
        <f>C22</f>
        <v>1152289.5433473466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536630.45462461992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639876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1176506.4546246198</v>
      </c>
      <c r="D26" s="18" t="s">
        <v>2</v>
      </c>
      <c r="E26" s="17">
        <f>C26</f>
        <v>1176506.4546246198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3112.0570290815776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3112.0570290815776</v>
      </c>
      <c r="D31" s="18" t="s">
        <v>2</v>
      </c>
      <c r="E31" s="17">
        <f>C31</f>
        <v>3112.0570290815776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51689415.698209189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49357507.643208139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834141.87917021743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-398018.70480799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-257404.3802259785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-331851.87289296679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49204374.564451419</v>
      </c>
      <c r="D14" s="18" t="s">
        <v>2</v>
      </c>
      <c r="E14" s="17">
        <f>C14</f>
        <v>49204374.564451419</v>
      </c>
      <c r="F14" s="18" t="s">
        <v>2</v>
      </c>
      <c r="G14" s="1"/>
    </row>
    <row r="15" spans="1:7" ht="15" customHeight="1" x14ac:dyDescent="0.25">
      <c r="A15" s="1"/>
      <c r="B15" s="86" t="s">
        <v>74</v>
      </c>
      <c r="C15" s="87"/>
      <c r="D15" s="87"/>
      <c r="E15" s="87"/>
      <c r="F15" s="88"/>
      <c r="G15" s="1"/>
    </row>
    <row r="16" spans="1:7" ht="15" customHeight="1" x14ac:dyDescent="0.25">
      <c r="A16" s="1"/>
      <c r="B16" s="46" t="s">
        <v>137</v>
      </c>
      <c r="C16" s="11">
        <v>1245783.6160791998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-34794.709692567012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1210988.9063866327</v>
      </c>
      <c r="D18" s="18" t="s">
        <v>2</v>
      </c>
      <c r="E18" s="17">
        <f>C18</f>
        <v>1210988.9063866327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545699.509307776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639876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1185575.5093077761</v>
      </c>
      <c r="D22" s="18" t="s">
        <v>2</v>
      </c>
      <c r="E22" s="17">
        <f>C22</f>
        <v>1185575.5093077761</v>
      </c>
      <c r="F22" s="18" t="s">
        <v>2</v>
      </c>
      <c r="G22" s="1"/>
    </row>
    <row r="23" spans="1:7" x14ac:dyDescent="0.25">
      <c r="A23" s="1"/>
      <c r="B23" s="86" t="s">
        <v>15</v>
      </c>
      <c r="C23" s="87"/>
      <c r="D23" s="87"/>
      <c r="E23" s="87"/>
      <c r="F23" s="88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6" t="s">
        <v>116</v>
      </c>
      <c r="C25" s="87"/>
      <c r="D25" s="87"/>
      <c r="E25" s="87"/>
      <c r="F25" s="88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-4258251.5057769231</v>
      </c>
      <c r="D26" s="18" t="s">
        <v>2</v>
      </c>
      <c r="E26" s="17">
        <f>C26</f>
        <v>-4258251.5057769231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47342687.474368915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49204374.564451419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831553.93013922893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-396783.84039565787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-256519.42396676156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-334524.26606981765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49048100.964158416</v>
      </c>
      <c r="D14" s="18" t="s">
        <v>2</v>
      </c>
      <c r="E14" s="17">
        <f>C14</f>
        <v>49048100.964158416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137</v>
      </c>
      <c r="C16" s="11">
        <v>1266837.5990987998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-35382.746986992817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1231454.8521118069</v>
      </c>
      <c r="D18" s="18" t="s">
        <v>2</v>
      </c>
      <c r="E18" s="17">
        <f>C18</f>
        <v>1231454.8521118069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554921.8310150773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639876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1194797.8310150774</v>
      </c>
      <c r="D22" s="18" t="s">
        <v>2</v>
      </c>
      <c r="E22" s="17">
        <f>C22</f>
        <v>1194797.8310150774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-4330215.9562245524</v>
      </c>
      <c r="D24" s="18" t="s">
        <v>2</v>
      </c>
      <c r="E24" s="17">
        <f>C24</f>
        <v>-4330215.9562245524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47144137.691060752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49048100.964158416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828912.90629427717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-395523.65083272598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-255637.5101871638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-337218.17994874984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48888634.529484056</v>
      </c>
      <c r="D13" s="18" t="s">
        <v>2</v>
      </c>
      <c r="E13" s="17">
        <f>C13</f>
        <v>48888634.529484056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564300.00995923195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639876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1204176.0099592321</v>
      </c>
      <c r="D21" s="18" t="s">
        <v>2</v>
      </c>
      <c r="E21" s="17">
        <f>C21</f>
        <v>1204176.0099592321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50092810.539443284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93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51818799.938872293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1149266.911057092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1161852.4494577846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1182288.1950000001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49507680.578357413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102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133</v>
      </c>
      <c r="C10" s="97"/>
      <c r="D10" s="98"/>
      <c r="E10" s="11">
        <v>356083</v>
      </c>
      <c r="F10" s="22" t="s">
        <v>2</v>
      </c>
      <c r="G10" s="1"/>
      <c r="H10" s="1"/>
    </row>
    <row r="11" spans="1:8" x14ac:dyDescent="0.25">
      <c r="A11" s="1"/>
      <c r="B11" s="96" t="s">
        <v>134</v>
      </c>
      <c r="C11" s="97"/>
      <c r="D11" s="98"/>
      <c r="E11" s="11">
        <v>10849</v>
      </c>
      <c r="F11" s="22" t="s">
        <v>2</v>
      </c>
      <c r="G11" s="1"/>
      <c r="H11" s="1"/>
    </row>
    <row r="12" spans="1:8" x14ac:dyDescent="0.25">
      <c r="A12" s="1"/>
      <c r="B12" s="96" t="s">
        <v>135</v>
      </c>
      <c r="C12" s="97"/>
      <c r="D12" s="98"/>
      <c r="E12" s="11">
        <v>30403</v>
      </c>
      <c r="F12" s="22" t="s">
        <v>2</v>
      </c>
      <c r="G12" s="1"/>
      <c r="H12" s="1"/>
    </row>
    <row r="13" spans="1:8" x14ac:dyDescent="0.25">
      <c r="A13" s="1"/>
      <c r="B13" s="96" t="s">
        <v>136</v>
      </c>
      <c r="C13" s="97"/>
      <c r="D13" s="98"/>
      <c r="E13" s="11">
        <v>121607</v>
      </c>
      <c r="F13" s="22" t="s">
        <v>2</v>
      </c>
      <c r="G13" s="1"/>
      <c r="H13" s="1"/>
    </row>
    <row r="14" spans="1:8" x14ac:dyDescent="0.25">
      <c r="A14" s="1"/>
      <c r="B14" s="86" t="s">
        <v>128</v>
      </c>
      <c r="C14" s="87"/>
      <c r="D14" s="88"/>
      <c r="E14" s="20">
        <f>SUM(E10:E13)</f>
        <v>518942</v>
      </c>
      <c r="F14" s="21" t="s">
        <v>2</v>
      </c>
      <c r="G14" s="1"/>
      <c r="H14" s="1"/>
    </row>
    <row r="15" spans="1:8" x14ac:dyDescent="0.25">
      <c r="A15" s="1"/>
      <c r="B15" s="86" t="s">
        <v>129</v>
      </c>
      <c r="C15" s="87"/>
      <c r="D15" s="88"/>
      <c r="E15" s="20">
        <f>E14*(1+Prisudvikling2019)^2</f>
        <v>536630.45462461992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283158.95725737879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14157947.862868939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673452.3618420125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38048156.036271892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87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88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132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2950868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2950868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2018-09-06T09:44:32Z</dcterms:modified>
</cp:coreProperties>
</file>