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8" r:id="rId4"/>
    <sheet name="Ikke-påvirkelige omkostninger" sheetId="18" r:id="rId5"/>
    <sheet name="Pristalsregulering" sheetId="27" r:id="rId6"/>
  </sheets>
  <calcPr calcId="145621"/>
</workbook>
</file>

<file path=xl/calcChain.xml><?xml version="1.0" encoding="utf-8"?>
<calcChain xmlns="http://schemas.openxmlformats.org/spreadsheetml/2006/main">
  <c r="F4" i="28" l="1"/>
  <c r="G4" i="28"/>
  <c r="H4" i="28"/>
  <c r="I4" i="28"/>
  <c r="I5" i="28"/>
  <c r="H5" i="28"/>
  <c r="G5" i="28"/>
  <c r="F5" i="28"/>
  <c r="D3" i="20"/>
  <c r="C4" i="15"/>
  <c r="C3" i="15"/>
  <c r="C11" i="27"/>
  <c r="G3" i="28" l="1"/>
  <c r="H3" i="28"/>
  <c r="I3" i="28"/>
  <c r="K3" i="28" l="1"/>
  <c r="F3" i="28"/>
  <c r="C2" i="15" l="1"/>
  <c r="C10" i="27"/>
  <c r="B5" i="12" l="1"/>
  <c r="C2" i="27" l="1"/>
  <c r="M2" i="18" l="1"/>
  <c r="C8" i="27" l="1"/>
  <c r="C9" i="27"/>
  <c r="B8" i="12" l="1"/>
  <c r="B9" i="12" s="1"/>
  <c r="C7" i="27"/>
  <c r="C6" i="27"/>
  <c r="C5" i="27"/>
  <c r="C4" i="27"/>
  <c r="C3" i="27"/>
  <c r="J3" i="28" l="1"/>
  <c r="D2" i="15"/>
  <c r="B4" i="12"/>
  <c r="L3" i="28" l="1"/>
  <c r="M3" i="28" s="1"/>
  <c r="B6" i="12" s="1"/>
  <c r="B7" i="12" s="1"/>
  <c r="B2" i="12"/>
  <c r="B3" i="12" l="1"/>
  <c r="B11" i="12" s="1"/>
  <c r="B13" i="12" s="1"/>
</calcChain>
</file>

<file path=xl/sharedStrings.xml><?xml version="1.0" encoding="utf-8"?>
<sst xmlns="http://schemas.openxmlformats.org/spreadsheetml/2006/main" count="77" uniqueCount="55">
  <si>
    <t>Historiske investeringer</t>
  </si>
  <si>
    <t>Gennemførte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</si>
  <si>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</si>
  <si>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</si>
  <si>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</si>
  <si>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</si>
  <si>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</si>
  <si>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</si>
  <si>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</si>
  <si>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</si>
  <si>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</si>
  <si>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</si>
  <si>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</si>
  <si>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</si>
  <si>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</si>
  <si>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</si>
  <si>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</si>
  <si>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</si>
  <si>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</si>
  <si>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</si>
  <si>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</si>
  <si>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</si>
  <si>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</si>
  <si>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</si>
  <si>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</si>
  <si>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</si>
  <si>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</si>
  <si>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</si>
  <si>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</si>
  <si>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</si>
  <si>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</si>
  <si>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</si>
  <si>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</si>
  <si>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</si>
  <si>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</si>
  <si>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</si>
  <si>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</si>
  <si>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</si>
  <si>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</si>
  <si>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2015-2016</t>
  </si>
  <si>
    <t>2016-2017</t>
  </si>
  <si>
    <t>Pristalsreguleret nettofinansielle</t>
  </si>
  <si>
    <t>Tilbagebetaling af vejbidrag</t>
  </si>
  <si>
    <t>2009-2010</t>
  </si>
  <si>
    <t>Historiske investeringer (2009-niveau)</t>
  </si>
  <si>
    <t>Faktisk indberettede investeringer</t>
  </si>
  <si>
    <t>Pristalsreguleret investeringer</t>
  </si>
  <si>
    <t>Samlede ikke-påvirkelige omkostninger</t>
  </si>
  <si>
    <t>Gebyrer i alt</t>
  </si>
  <si>
    <t>2017-2018</t>
  </si>
  <si>
    <t>Pristalsreguleret FADO (2016 niveau)</t>
  </si>
  <si>
    <t>Nyt niveau for driftsomkostningerne i den økonomiske ramme 2018</t>
  </si>
  <si>
    <t>2018-2019</t>
  </si>
  <si>
    <t>Grundlag for de økonomiske rammer 2019 (2017-niveau)</t>
  </si>
  <si>
    <t>Pristalsreguleret grundlag (2019-niveau)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</si>
</sst>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7" xfId="27368" applyNumberFormat="1" applyFont="1" applyBorder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0" fontId="0" fillId="0" borderId="28" xfId="0" applyBorder="1"/>
    <xf numFmtId="0" fontId="3" fillId="0" borderId="28" xfId="0" applyFont="1" applyFill="1" applyBorder="1" applyAlignment="1"/>
    <xf numFmtId="166" fontId="0" fillId="0" borderId="28" xfId="27368" applyNumberFormat="1" applyFont="1" applyFill="1" applyBorder="1"/>
    <xf numFmtId="0" fontId="0" fillId="0" borderId="28" xfId="0" applyFill="1" applyBorder="1"/>
    <xf numFmtId="0" fontId="0" fillId="0" borderId="27" xfId="0" applyBorder="1"/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0" customFormat="1" ht="15.75" thickBot="1" x14ac:dyDescent="0.3">
      <c r="A1" s="14" t="s">
        <v>5</v>
      </c>
      <c r="B1" s="14" t="s">
        <v>6</v>
      </c>
    </row>
    <row r="2" spans="1:3" x14ac:dyDescent="0.25">
      <c r="A2" s="3" t="s">
        <v>4</v>
      </c>
      <c r="B2" s="28">
        <f>'Faktiske driftsomkostninger'!D2</f>
        <v>605113.46103665337</v>
      </c>
      <c r="C2" t="s">
        <v>8</v>
      </c>
    </row>
    <row r="3" spans="1:3" s="22" customFormat="1" x14ac:dyDescent="0.25">
      <c r="A3" s="2" t="s">
        <v>9</v>
      </c>
      <c r="B3" s="37">
        <f>SUM(B2:B2)</f>
        <v>605113.46103665337</v>
      </c>
      <c r="C3" s="44" t="s">
        <v>8</v>
      </c>
    </row>
    <row r="4" spans="1:3" x14ac:dyDescent="0.25">
      <c r="A4" s="36" t="s">
        <v>0</v>
      </c>
      <c r="B4" s="30">
        <f>Investeringer!D3</f>
        <v>871630.54010232014</v>
      </c>
      <c r="C4" s="19" t="s">
        <v>8</v>
      </c>
    </row>
    <row r="5" spans="1:3" x14ac:dyDescent="0.25">
      <c r="A5" s="3" t="s">
        <v>1</v>
      </c>
      <c r="B5" s="28">
        <f>Investeringer!E3</f>
        <v>273230</v>
      </c>
      <c r="C5" t="s">
        <v>8</v>
      </c>
    </row>
    <row r="6" spans="1:3" s="18" customFormat="1" x14ac:dyDescent="0.25">
      <c r="A6" s="3" t="s">
        <v>3</v>
      </c>
      <c r="B6" s="28">
        <f>'Finansielle omkostninger'!M3</f>
        <v>6440.1732242466669</v>
      </c>
      <c r="C6" t="s">
        <v>8</v>
      </c>
    </row>
    <row r="7" spans="1:3" s="18" customFormat="1" x14ac:dyDescent="0.25">
      <c r="A7" s="2" t="s">
        <v>38</v>
      </c>
      <c r="B7" s="37">
        <f>SUM(B4:B6)</f>
        <v>1151300.7133265669</v>
      </c>
      <c r="C7" s="44" t="s">
        <v>8</v>
      </c>
    </row>
    <row r="8" spans="1:3" s="18" customFormat="1" x14ac:dyDescent="0.25">
      <c r="A8" s="3" t="s">
        <v>7</v>
      </c>
      <c r="B8" s="28">
        <f>'Ikke-påvirkelige omkostninger'!M2</f>
        <v>1967431</v>
      </c>
      <c r="C8" t="s">
        <v>8</v>
      </c>
    </row>
    <row r="9" spans="1:3" s="18" customFormat="1" x14ac:dyDescent="0.25">
      <c r="A9" s="2" t="s">
        <v>47</v>
      </c>
      <c r="B9" s="37">
        <f>SUM(B8:B8)</f>
        <v>1967431</v>
      </c>
      <c r="C9" s="44" t="s">
        <v>8</v>
      </c>
    </row>
    <row r="10" spans="1:3" x14ac:dyDescent="0.25">
      <c r="A10" s="1"/>
      <c r="B10" s="28"/>
    </row>
    <row r="11" spans="1:3" ht="15.75" thickBot="1" x14ac:dyDescent="0.3">
      <c r="A11" s="23" t="s">
        <v>53</v>
      </c>
      <c r="B11" s="29">
        <f>SUM(B3,B7,B9)</f>
        <v>3723845.1743632201</v>
      </c>
      <c r="C11" s="23" t="s">
        <v>2</v>
      </c>
    </row>
    <row r="12" spans="1:3" ht="15.75" thickTop="1" x14ac:dyDescent="0.25"/>
    <row r="13" spans="1:3" ht="15.75" thickBot="1" x14ac:dyDescent="0.3">
      <c r="A13" s="23" t="s">
        <v>54</v>
      </c>
      <c r="B13" s="29">
        <f>B11*Pristalsregulering!C10*Pristalsregulering!C11</f>
        <v>3853046.7755716327</v>
      </c>
      <c r="C13" s="23" t="s">
        <v>2</v>
      </c>
    </row>
    <row r="14" spans="1:3" ht="15.75" hidden="1" thickTop="1" x14ac:dyDescent="0.25">
      <c r="B14" s="43"/>
    </row>
    <row r="15" spans="1:3" hidden="1" x14ac:dyDescent="0.25"/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8" location="'Ikke-påvirkelige omkostninger'!A1" display="Ikke-påvirkelige omkostninger"/>
    <hyperlink ref="A4" location="'Historiske investeringer'!A1" display="Historiske investeringer"/>
    <hyperlink ref="A5" location="'Gennemførte investeringer'!A1" display="Gennemførte investeringer"/>
    <hyperlink ref="A6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44.140625" style="28" customWidth="1"/>
    <col min="5" max="12" width="0" hidden="1" customWidth="1"/>
    <col min="13" max="16384" width="9.140625" hidden="1"/>
  </cols>
  <sheetData>
    <row r="1" spans="1:4" s="42" customFormat="1" ht="60.75" thickBot="1" x14ac:dyDescent="0.3">
      <c r="A1" s="40" t="s">
        <v>10</v>
      </c>
      <c r="B1" s="41" t="s">
        <v>11</v>
      </c>
      <c r="C1" s="41" t="s">
        <v>50</v>
      </c>
      <c r="D1" s="9" t="s">
        <v>51</v>
      </c>
    </row>
    <row r="2" spans="1:4" s="19" customFormat="1" ht="15.75" thickTop="1" x14ac:dyDescent="0.25">
      <c r="A2" s="24">
        <v>2017</v>
      </c>
      <c r="B2" s="38">
        <v>625178</v>
      </c>
      <c r="C2" s="39">
        <f>B2</f>
        <v>625178</v>
      </c>
      <c r="D2" s="53">
        <f>AVERAGEIF(C2:C4,"&lt;&gt;0")</f>
        <v>605113.46103665337</v>
      </c>
    </row>
    <row r="3" spans="1:4" s="19" customFormat="1" x14ac:dyDescent="0.25">
      <c r="A3" s="24">
        <v>2016</v>
      </c>
      <c r="B3" s="38">
        <v>603962</v>
      </c>
      <c r="C3" s="39">
        <f>B3*Pristalsregulering!C9</f>
        <v>611632.31739999994</v>
      </c>
      <c r="D3" s="28"/>
    </row>
    <row r="4" spans="1:4" x14ac:dyDescent="0.25">
      <c r="A4" s="24">
        <v>2015</v>
      </c>
      <c r="B4" s="38">
        <v>573454</v>
      </c>
      <c r="C4" s="39">
        <f>B4*Pristalsregulering!C8*Pristalsregulering!C9</f>
        <v>578530.06570995995</v>
      </c>
    </row>
    <row r="5" spans="1:4" hidden="1" x14ac:dyDescent="0.25"/>
    <row r="6" spans="1: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style="54" bestFit="1" customWidth="1"/>
    <col min="4" max="4" width="22.5703125" bestFit="1" customWidth="1"/>
    <col min="5" max="5" width="25.85546875" bestFit="1" customWidth="1"/>
    <col min="6" max="7" width="0" hidden="1" customWidth="1"/>
    <col min="8" max="16384" width="9.140625" hidden="1"/>
  </cols>
  <sheetData>
    <row r="1" spans="1:5" s="18" customFormat="1" ht="15.75" thickBot="1" x14ac:dyDescent="0.3">
      <c r="A1" s="52"/>
      <c r="B1" s="59" t="s">
        <v>45</v>
      </c>
      <c r="C1" s="60"/>
      <c r="D1" s="61" t="s">
        <v>46</v>
      </c>
      <c r="E1" s="61"/>
    </row>
    <row r="2" spans="1:5" s="18" customFormat="1" ht="15.75" thickTop="1" x14ac:dyDescent="0.25">
      <c r="A2" s="50" t="s">
        <v>10</v>
      </c>
      <c r="B2" s="58" t="s">
        <v>44</v>
      </c>
      <c r="C2" s="24" t="s">
        <v>1</v>
      </c>
      <c r="D2" s="18" t="s">
        <v>0</v>
      </c>
      <c r="E2" s="18" t="s">
        <v>1</v>
      </c>
    </row>
    <row r="3" spans="1:5" s="18" customFormat="1" x14ac:dyDescent="0.25">
      <c r="A3" s="51">
        <v>2017</v>
      </c>
      <c r="B3" s="35">
        <v>793592</v>
      </c>
      <c r="C3" s="31">
        <v>266738</v>
      </c>
      <c r="D3" s="28">
        <f>B3*Pristalsregulering!C2*Pristalsregulering!C3*Pristalsregulering!C4*Pristalsregulering!C5*Pristalsregulering!C6*Pristalsregulering!C7*Pristalsregulering!C8*Pristalsregulering!C9</f>
        <v>871630.54010232014</v>
      </c>
      <c r="E3" s="28">
        <v>273230</v>
      </c>
    </row>
    <row r="4" spans="1:5" s="18" customFormat="1" hidden="1" x14ac:dyDescent="0.25">
      <c r="A4" s="19"/>
      <c r="B4" s="19"/>
      <c r="C4" s="54"/>
    </row>
    <row r="5" spans="1:5" s="22" customFormat="1" hidden="1" x14ac:dyDescent="0.25">
      <c r="A5" s="4"/>
      <c r="B5" s="4"/>
      <c r="C5" s="55"/>
    </row>
    <row r="6" spans="1:5" hidden="1" x14ac:dyDescent="0.25">
      <c r="A6" s="21"/>
      <c r="B6" s="49"/>
      <c r="C6" s="56"/>
    </row>
    <row r="7" spans="1:5" hidden="1" x14ac:dyDescent="0.25">
      <c r="A7" s="21"/>
      <c r="B7" s="21"/>
      <c r="C7" s="57"/>
    </row>
  </sheetData>
  <sheetProtection password="DFE9" sheet="1" objects="1" scenarios="1"/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/>
  </sheetViews>
  <sheetFormatPr defaultColWidth="0" defaultRowHeight="15" customHeight="1" zeroHeight="1" x14ac:dyDescent="0.25"/>
  <cols>
    <col min="1" max="1" width="5" style="18" bestFit="1" customWidth="1"/>
    <col min="2" max="3" width="15.7109375" style="18" customWidth="1"/>
    <col min="4" max="4" width="18.140625" style="18" bestFit="1" customWidth="1"/>
    <col min="5" max="5" width="15.7109375" style="24" customWidth="1"/>
    <col min="6" max="7" width="15.7109375" style="18" customWidth="1"/>
    <col min="8" max="8" width="18.140625" style="18" bestFit="1" customWidth="1"/>
    <col min="9" max="9" width="15.7109375" style="24" customWidth="1"/>
    <col min="10" max="11" width="15.7109375" style="18" customWidth="1"/>
    <col min="12" max="12" width="15.7109375" style="24" customWidth="1"/>
    <col min="13" max="13" width="15.7109375" style="18" customWidth="1"/>
    <col min="14" max="18" width="0" style="18" hidden="1" customWidth="1"/>
    <col min="19" max="16384" width="9.140625" style="18" hidden="1"/>
  </cols>
  <sheetData>
    <row r="1" spans="1:14" ht="15.75" thickBot="1" x14ac:dyDescent="0.3">
      <c r="A1" s="25"/>
      <c r="B1" s="62" t="s">
        <v>31</v>
      </c>
      <c r="C1" s="63"/>
      <c r="D1" s="63"/>
      <c r="E1" s="63"/>
      <c r="F1" s="59" t="s">
        <v>41</v>
      </c>
      <c r="G1" s="64"/>
      <c r="H1" s="64"/>
      <c r="I1" s="64"/>
      <c r="J1" s="65" t="s">
        <v>20</v>
      </c>
      <c r="K1" s="61"/>
      <c r="L1" s="66"/>
      <c r="M1" s="11"/>
    </row>
    <row r="2" spans="1:14" s="22" customFormat="1" ht="15.75" thickTop="1" x14ac:dyDescent="0.25">
      <c r="A2" s="15" t="s">
        <v>10</v>
      </c>
      <c r="B2" s="6" t="s">
        <v>32</v>
      </c>
      <c r="C2" s="5" t="s">
        <v>33</v>
      </c>
      <c r="D2" s="5" t="s">
        <v>34</v>
      </c>
      <c r="E2" s="13" t="s">
        <v>35</v>
      </c>
      <c r="F2" s="5" t="s">
        <v>32</v>
      </c>
      <c r="G2" s="5" t="s">
        <v>33</v>
      </c>
      <c r="H2" s="5" t="s">
        <v>34</v>
      </c>
      <c r="I2" s="13" t="s">
        <v>35</v>
      </c>
      <c r="J2" s="16" t="s">
        <v>36</v>
      </c>
      <c r="K2" s="16" t="s">
        <v>33</v>
      </c>
      <c r="L2" s="13" t="s">
        <v>48</v>
      </c>
      <c r="M2" s="4" t="s">
        <v>19</v>
      </c>
      <c r="N2" s="27"/>
    </row>
    <row r="3" spans="1:14" x14ac:dyDescent="0.25">
      <c r="A3" s="24">
        <v>2017</v>
      </c>
      <c r="B3" s="35">
        <v>0</v>
      </c>
      <c r="C3" s="30">
        <v>0</v>
      </c>
      <c r="D3" s="30">
        <v>0</v>
      </c>
      <c r="E3" s="33">
        <v>0</v>
      </c>
      <c r="F3" s="30">
        <f>B3</f>
        <v>0</v>
      </c>
      <c r="G3" s="30">
        <f t="shared" ref="G3:I3" si="0">C3</f>
        <v>0</v>
      </c>
      <c r="H3" s="30">
        <f t="shared" si="0"/>
        <v>0</v>
      </c>
      <c r="I3" s="33">
        <f t="shared" si="0"/>
        <v>0</v>
      </c>
      <c r="J3" s="32">
        <f>AVERAGE(F3:F5)</f>
        <v>6440.1732242466669</v>
      </c>
      <c r="K3" s="32">
        <f>G3</f>
        <v>0</v>
      </c>
      <c r="L3" s="33">
        <f>AVERAGE(H3:H5)+AVERAGE(I3:I5)</f>
        <v>0</v>
      </c>
      <c r="M3" s="34">
        <f>SUM(J3:L3)</f>
        <v>6440.1732242466669</v>
      </c>
      <c r="N3" s="19"/>
    </row>
    <row r="4" spans="1:14" x14ac:dyDescent="0.25">
      <c r="A4" s="24">
        <v>2016</v>
      </c>
      <c r="B4" s="35">
        <v>0</v>
      </c>
      <c r="C4" s="30">
        <v>5000</v>
      </c>
      <c r="D4" s="30">
        <v>0</v>
      </c>
      <c r="E4" s="31">
        <v>0</v>
      </c>
      <c r="F4" s="30">
        <f>B4*Pristalsregulering!$C$9</f>
        <v>0</v>
      </c>
      <c r="G4" s="30">
        <f>C4*Pristalsregulering!$C$9</f>
        <v>5063.5</v>
      </c>
      <c r="H4" s="30">
        <f>D4*Pristalsregulering!$C$9</f>
        <v>0</v>
      </c>
      <c r="I4" s="31">
        <f>E4*Pristalsregulering!$C$9</f>
        <v>0</v>
      </c>
      <c r="J4" s="30"/>
      <c r="L4" s="31"/>
      <c r="M4" s="28"/>
    </row>
    <row r="5" spans="1:14" x14ac:dyDescent="0.25">
      <c r="A5" s="24">
        <v>2015</v>
      </c>
      <c r="B5" s="35">
        <v>19151</v>
      </c>
      <c r="C5" s="30">
        <v>27022</v>
      </c>
      <c r="D5" s="30">
        <v>0</v>
      </c>
      <c r="E5" s="31">
        <v>0</v>
      </c>
      <c r="F5" s="30">
        <f>B5*Pristalsregulering!$C$8*Pristalsregulering!$C$9</f>
        <v>19320.51967274</v>
      </c>
      <c r="G5" s="30">
        <f>C5*Pristalsregulering!$C$8*Pristalsregulering!$C$9</f>
        <v>27261.191718279999</v>
      </c>
      <c r="H5" s="30">
        <f>D5*Pristalsregulering!$C$8*Pristalsregulering!$C$9</f>
        <v>0</v>
      </c>
      <c r="I5" s="31">
        <f>E5*Pristalsregulering!$C$8*Pristalsregulering!$C$9</f>
        <v>0</v>
      </c>
      <c r="J5" s="28"/>
      <c r="L5" s="31"/>
      <c r="M5" s="28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10</v>
      </c>
      <c r="B1" s="47" t="s">
        <v>21</v>
      </c>
      <c r="C1" s="47" t="s">
        <v>22</v>
      </c>
      <c r="D1" s="47" t="s">
        <v>23</v>
      </c>
      <c r="E1" s="47" t="s">
        <v>24</v>
      </c>
      <c r="F1" s="47" t="s">
        <v>25</v>
      </c>
      <c r="G1" s="47" t="s">
        <v>26</v>
      </c>
      <c r="H1" s="47" t="s">
        <v>27</v>
      </c>
      <c r="I1" s="47" t="s">
        <v>28</v>
      </c>
      <c r="J1" s="47" t="s">
        <v>29</v>
      </c>
      <c r="K1" s="47" t="s">
        <v>42</v>
      </c>
      <c r="L1" s="48" t="s">
        <v>30</v>
      </c>
      <c r="M1" s="12" t="s">
        <v>19</v>
      </c>
    </row>
    <row r="2" spans="1:13" ht="15.75" thickTop="1" x14ac:dyDescent="0.25">
      <c r="A2" s="26">
        <v>2017</v>
      </c>
      <c r="B2" s="32"/>
      <c r="C2" s="32"/>
      <c r="D2" s="32">
        <v>6728</v>
      </c>
      <c r="E2" s="32"/>
      <c r="F2" s="32">
        <v>596359</v>
      </c>
      <c r="G2" s="32">
        <v>1363796</v>
      </c>
      <c r="H2" s="32"/>
      <c r="I2" s="32"/>
      <c r="J2" s="32"/>
      <c r="K2" s="32"/>
      <c r="L2" s="33">
        <v>548</v>
      </c>
      <c r="M2" s="34">
        <f>SUM(B2:L2)</f>
        <v>1967431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37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37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11"/>
  <sheetViews>
    <sheetView workbookViewId="0">
      <selection activeCell="A12" sqref="A12:XFD1048576"/>
    </sheetView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10</v>
      </c>
      <c r="B1" s="8" t="s">
        <v>12</v>
      </c>
      <c r="C1" s="8" t="s">
        <v>13</v>
      </c>
      <c r="D1" s="19"/>
    </row>
    <row r="2" spans="1:4" ht="15.75" thickTop="1" x14ac:dyDescent="0.25">
      <c r="A2" s="45" t="s">
        <v>43</v>
      </c>
      <c r="B2" s="46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14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15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16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17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18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39</v>
      </c>
      <c r="B8" s="21">
        <v>-3.8E-3</v>
      </c>
      <c r="C8" s="19">
        <f t="shared" ref="C8:C11" si="2">1+B8</f>
        <v>0.99619999999999997</v>
      </c>
      <c r="D8" s="19"/>
    </row>
    <row r="9" spans="1:4" x14ac:dyDescent="0.25">
      <c r="A9" s="24" t="s">
        <v>40</v>
      </c>
      <c r="B9" s="21">
        <v>1.2699999999999999E-2</v>
      </c>
      <c r="C9" s="19">
        <f t="shared" si="2"/>
        <v>1.0126999999999999</v>
      </c>
    </row>
    <row r="10" spans="1:4" x14ac:dyDescent="0.25">
      <c r="A10" s="26" t="s">
        <v>49</v>
      </c>
      <c r="B10" s="21">
        <v>1.7500000000000002E-2</v>
      </c>
      <c r="C10" s="21">
        <f t="shared" si="2"/>
        <v>1.0175000000000001</v>
      </c>
    </row>
    <row r="11" spans="1:4" x14ac:dyDescent="0.25">
      <c r="A11" s="24" t="s">
        <v>52</v>
      </c>
      <c r="B11" s="21">
        <v>1.6899999999999998E-2</v>
      </c>
      <c r="C11" s="21">
        <f t="shared" si="2"/>
        <v>1.0168999999999999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Grundlag</vt:lpstr>
      <vt:lpstr>Faktiske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2018-07-19T12:14:50Z</dcterms:modified>
</cp:coreProperties>
</file>