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F13" i="20" l="1"/>
  <c r="F12" i="20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6" i="11"/>
  <c r="D10" i="20" s="1"/>
  <c r="G16" i="11"/>
  <c r="D23" i="7" l="1"/>
  <c r="F23" i="7" s="1"/>
  <c r="C11" i="2" s="1"/>
  <c r="D22" i="7"/>
  <c r="F22" i="7" s="1"/>
  <c r="C10" i="2" s="1"/>
  <c r="G11" i="27" l="1"/>
  <c r="E18" i="15" l="1"/>
  <c r="D14" i="20"/>
  <c r="F11" i="21"/>
  <c r="F12" i="21" s="1"/>
  <c r="C15" i="2" s="1"/>
  <c r="D11" i="21"/>
  <c r="D12" i="21" s="1"/>
  <c r="C14" i="2" s="1"/>
  <c r="C9" i="2"/>
  <c r="E17" i="19"/>
  <c r="E18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5" i="11" l="1"/>
  <c r="D15" i="20" l="1"/>
  <c r="C12" i="2" s="1"/>
  <c r="C18" i="2" s="1"/>
  <c r="C12" i="15" l="1"/>
  <c r="C11" i="22" s="1"/>
  <c r="C11" i="23" s="1"/>
  <c r="E14" i="11"/>
  <c r="E10" i="11" l="1"/>
  <c r="E16" i="11" s="1"/>
  <c r="F10" i="20" s="1"/>
  <c r="F14" i="20" s="1"/>
  <c r="F15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/>
  <c r="C9" i="22" l="1"/>
  <c r="C10" i="22" s="1"/>
  <c r="C13" i="22" l="1"/>
  <c r="E13" i="22" s="1"/>
  <c r="E16" i="22" s="1"/>
  <c r="C8" i="23"/>
  <c r="C9" i="23" l="1"/>
  <c r="C10" i="23" s="1"/>
  <c r="C13" i="23" s="1"/>
  <c r="E13" i="23" s="1"/>
  <c r="E16" i="23" s="1"/>
</calcChain>
</file>

<file path=xl/sharedStrings.xml><?xml version="1.0" encoding="utf-8"?>
<sst xmlns="http://schemas.openxmlformats.org/spreadsheetml/2006/main" count="333" uniqueCount="165">
  <si>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</si>
  <si>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</si>
  <si>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</si>
  <si>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</si>
  <si>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</si>
  <si>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</si>
  <si>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</si>
  <si>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</si>
  <si>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</si>
  <si>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</si>
  <si>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</si>
  <si>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</si>
  <si>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</si>
  <si>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</si>
  <si>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</si>
  <si>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</si>
  <si>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</si>
  <si>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</si>
  <si>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</si>
  <si>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</si>
  <si>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</si>
  <si>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</si>
  <si>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</si>
  <si>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</si>
  <si>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</si>
  <si>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</si>
  <si>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</si>
  <si>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</si>
  <si>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</si>
  <si>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</si>
  <si>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</si>
  <si>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</si>
  <si>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</si>
  <si>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</si>
  <si>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</si>
  <si>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</si>
  <si>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</si>
  <si>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</si>
  <si>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</si>
  <si>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</si>
  <si>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</si>
  <si>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</si>
  <si>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</si>
  <si>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</si>
  <si>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</si>
  <si>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</si>
  <si>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</si>
  <si>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</si>
  <si>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</si>
  <si>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</si>
  <si>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</si>
  <si>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</si>
  <si>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</si>
  <si>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</si>
  <si>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</si>
  <si>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</si>
  <si>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</si>
  <si>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</si>
  <si>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</si>
  <si>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</si>
  <si>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</si>
  <si>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</si>
  <si>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</si>
  <si>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</si>
  <si>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</si>
  <si>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</si>
  <si>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</si>
  <si>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</si>
  <si>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</si>
  <si>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</si>
  <si>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</si>
  <si>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</si>
  <si>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</si>
  <si>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</si>
  <si>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</si>
  <si>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</si>
  <si>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</si>
  <si>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</si>
  <si>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</si>
  <si>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</si>
  <si>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</si>
  <si>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</si>
  <si>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</si>
  <si>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</si>
  <si>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</si>
  <si>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</si>
  <si>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</si>
  <si>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</si>
  <si>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</si>
  <si>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</si>
  <si>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</si>
  <si>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</si>
  <si>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</si>
  <si>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</si>
  <si>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</si>
  <si>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</si>
  <si>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</si>
  <si>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</si>
  <si>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</si>
  <si>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</si>
  <si>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</si>
  <si>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</si>
  <si>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</si>
  <si>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</si>
  <si>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</si>
  <si>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</si>
  <si>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</si>
  <si>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</si>
  <si>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</si>
  <si>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</si>
  <si>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</si>
  <si>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</si>
  <si>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</si>
  <si>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</si>
  <si>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</si>
  <si>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</si>
  <si>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</si>
  <si>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</si>
  <si>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</si>
  <si>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</si>
  <si>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</si>
  <si>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</si>
  <si>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</si>
  <si>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</si>
  <si>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</si>
  <si>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</si>
  <si>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</si>
  <si>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</si>
  <si>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</si>
  <si>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</si>
  <si>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</si>
  <si>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</si>
  <si>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</si>
  <si>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</si>
  <si>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</si>
  <si>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</si>
  <si>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</si>
  <si>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</si>
  <si>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</si>
  <si>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</si>
  <si>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</si>
  <si>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</si>
  <si>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</si>
  <si>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</si>
  <si>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</si>
  <si>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</si>
  <si>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</si>
  <si>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</si>
  <si>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</si>
  <si>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</si>
  <si>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</si>
  <si>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</si>
  <si>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</si>
  <si>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</si>
  <si>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</si>
  <si>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Tjenestemandspensopmer</t>
  </si>
  <si>
    <t>Erstatninger</t>
  </si>
  <si>
    <t>Ingen bortfald eller nedsættelse</t>
  </si>
  <si>
    <t xml:space="preserve">Grundvandsbeskyttelse </t>
  </si>
  <si>
    <t xml:space="preserve">Flytning af ledninger </t>
  </si>
  <si>
    <t xml:space="preserve">Udvidelse af forsyningsområdet </t>
  </si>
  <si>
    <t>Ø 50mm &lt; Ledningsnet ≤ Ø110 mm</t>
  </si>
  <si>
    <t>Beluftningsanlæg, iltningstrappe, Kontruktioner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</si>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</sst>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137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34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33</v>
      </c>
      <c r="D14" s="67" t="s">
        <v>120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119</v>
      </c>
      <c r="D15" s="67" t="s">
        <v>122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121</v>
      </c>
      <c r="D16" s="67" t="s">
        <v>138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9" t="s">
        <v>123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8</v>
      </c>
      <c r="D18" s="79" t="s">
        <v>131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9</v>
      </c>
      <c r="D19" s="79" t="s">
        <v>124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10</v>
      </c>
      <c r="D20" s="82" t="s">
        <v>132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11</v>
      </c>
      <c r="D21" s="82" t="s">
        <v>125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71" t="s">
        <v>127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85" t="s">
        <v>129</v>
      </c>
      <c r="E26" s="86"/>
      <c r="F26" s="86"/>
      <c r="G26" s="87"/>
      <c r="H26" s="1"/>
      <c r="I26" s="1"/>
    </row>
    <row r="27" spans="1:9" x14ac:dyDescent="0.25">
      <c r="A27" s="1"/>
      <c r="B27" s="1"/>
      <c r="C27" s="6" t="s">
        <v>130</v>
      </c>
      <c r="D27" s="85" t="s">
        <v>58</v>
      </c>
      <c r="E27" s="86"/>
      <c r="F27" s="86"/>
      <c r="G27" s="8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1696436.6653618964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84821833.268094823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613491.90144374757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67416692.466345876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34584000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34584000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0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0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252884782.01621237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253856496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-971713.98378762603</v>
      </c>
      <c r="F12" s="25" t="s">
        <v>3</v>
      </c>
      <c r="G12" s="17">
        <f>E12</f>
        <v>-971713.98378762603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-11287924.701666668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6136837.3294971287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-5151087.3721695393</v>
      </c>
      <c r="F19" s="25" t="s">
        <v>3</v>
      </c>
      <c r="G19" s="17">
        <f>E19</f>
        <v>-5151087.3721695393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-5241231.4011825062</v>
      </c>
      <c r="F20" s="25" t="s">
        <v>3</v>
      </c>
      <c r="G20" s="17">
        <f>E20</f>
        <v>-5241231.4011825062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-6212945.3849701323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-3106472.6924850661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-3106472.6924850661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-3212358.7091567614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161</v>
      </c>
      <c r="C10" s="61">
        <v>75</v>
      </c>
      <c r="D10" s="11">
        <v>718483</v>
      </c>
      <c r="E10" s="11">
        <f>D10/C10</f>
        <v>9579.7733333333326</v>
      </c>
      <c r="F10" s="11">
        <v>0</v>
      </c>
      <c r="G10" s="11">
        <v>14437</v>
      </c>
      <c r="H10" s="22" t="s">
        <v>3</v>
      </c>
      <c r="I10" s="1"/>
    </row>
    <row r="11" spans="1:9" ht="26.25" x14ac:dyDescent="0.25">
      <c r="A11" s="1"/>
      <c r="B11" s="60" t="s">
        <v>161</v>
      </c>
      <c r="C11" s="61">
        <v>75</v>
      </c>
      <c r="D11" s="11">
        <v>2389064</v>
      </c>
      <c r="E11" s="11">
        <f t="shared" ref="E11:E13" si="0">D11/C11</f>
        <v>31854.186666666668</v>
      </c>
      <c r="F11" s="11">
        <v>0</v>
      </c>
      <c r="G11" s="11">
        <v>48006</v>
      </c>
      <c r="H11" s="22" t="s">
        <v>3</v>
      </c>
      <c r="I11" s="1"/>
    </row>
    <row r="12" spans="1:9" ht="26.25" x14ac:dyDescent="0.25">
      <c r="A12" s="1"/>
      <c r="B12" s="60" t="s">
        <v>161</v>
      </c>
      <c r="C12" s="61">
        <v>75</v>
      </c>
      <c r="D12" s="11">
        <v>3718058</v>
      </c>
      <c r="E12" s="11">
        <f t="shared" si="0"/>
        <v>49574.106666666667</v>
      </c>
      <c r="F12" s="11">
        <v>0</v>
      </c>
      <c r="G12" s="11">
        <v>74711</v>
      </c>
      <c r="H12" s="22" t="s">
        <v>3</v>
      </c>
      <c r="I12" s="1"/>
    </row>
    <row r="13" spans="1:9" ht="39" x14ac:dyDescent="0.25">
      <c r="A13" s="1"/>
      <c r="B13" s="60" t="s">
        <v>162</v>
      </c>
      <c r="C13" s="61">
        <v>50</v>
      </c>
      <c r="D13" s="11">
        <v>25449</v>
      </c>
      <c r="E13" s="11">
        <f t="shared" si="0"/>
        <v>508.98</v>
      </c>
      <c r="F13" s="11">
        <v>0</v>
      </c>
      <c r="G13" s="11">
        <v>511</v>
      </c>
      <c r="H13" s="22" t="s">
        <v>3</v>
      </c>
      <c r="I13" s="1"/>
    </row>
    <row r="14" spans="1:9" ht="26.25" x14ac:dyDescent="0.25">
      <c r="A14" s="1"/>
      <c r="B14" s="60" t="s">
        <v>161</v>
      </c>
      <c r="C14" s="61">
        <v>75</v>
      </c>
      <c r="D14" s="11">
        <v>2222642</v>
      </c>
      <c r="E14" s="11">
        <f t="shared" ref="E14:E15" si="1">D14/C14</f>
        <v>29635.226666666666</v>
      </c>
      <c r="F14" s="11">
        <v>0</v>
      </c>
      <c r="G14" s="11">
        <v>44662</v>
      </c>
      <c r="H14" s="22" t="s">
        <v>3</v>
      </c>
      <c r="I14" s="1"/>
    </row>
    <row r="15" spans="1:9" ht="39" x14ac:dyDescent="0.25">
      <c r="A15" s="1"/>
      <c r="B15" s="60" t="s">
        <v>162</v>
      </c>
      <c r="C15" s="61">
        <v>50</v>
      </c>
      <c r="D15" s="11">
        <v>40507</v>
      </c>
      <c r="E15" s="11">
        <f t="shared" si="1"/>
        <v>810.14</v>
      </c>
      <c r="F15" s="11">
        <v>0</v>
      </c>
      <c r="G15" s="11">
        <v>814</v>
      </c>
      <c r="H15" s="22" t="s">
        <v>3</v>
      </c>
      <c r="I15" s="1"/>
    </row>
    <row r="16" spans="1:9" x14ac:dyDescent="0.25">
      <c r="A16" s="1"/>
      <c r="B16" s="95" t="s">
        <v>144</v>
      </c>
      <c r="C16" s="96"/>
      <c r="D16" s="97"/>
      <c r="E16" s="20">
        <f>SUM(E10:E15)</f>
        <v>121962.41333333333</v>
      </c>
      <c r="F16" s="20">
        <f t="shared" ref="F16:G16" si="2">SUM(F10:F15)</f>
        <v>0</v>
      </c>
      <c r="G16" s="20">
        <f t="shared" si="2"/>
        <v>183141</v>
      </c>
      <c r="H16" s="21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Anlægsprojekter'!F16</f>
        <v>0</v>
      </c>
      <c r="E10" s="22" t="s">
        <v>3</v>
      </c>
      <c r="F10" s="11">
        <f>SUM('Fane 10. Anlægsprojekter'!E16,'Fane 10. Anlægsprojekter'!G16)</f>
        <v>305103.41333333333</v>
      </c>
      <c r="G10" s="22" t="s">
        <v>3</v>
      </c>
      <c r="H10" s="1"/>
    </row>
    <row r="11" spans="1:8" x14ac:dyDescent="0.25">
      <c r="A11" s="1"/>
      <c r="B11" s="63" t="s">
        <v>158</v>
      </c>
      <c r="C11" s="64"/>
      <c r="D11" s="53">
        <v>3250260</v>
      </c>
      <c r="E11" s="22" t="s">
        <v>3</v>
      </c>
      <c r="F11" s="11">
        <v>0</v>
      </c>
      <c r="G11" s="22" t="s">
        <v>3</v>
      </c>
      <c r="H11" s="1"/>
    </row>
    <row r="12" spans="1:8" x14ac:dyDescent="0.25">
      <c r="A12" s="1"/>
      <c r="B12" s="63" t="s">
        <v>159</v>
      </c>
      <c r="C12" s="64"/>
      <c r="D12" s="53">
        <v>0</v>
      </c>
      <c r="E12" s="22" t="s">
        <v>3</v>
      </c>
      <c r="F12" s="11">
        <f>75848+110104</f>
        <v>185952</v>
      </c>
      <c r="G12" s="22" t="s">
        <v>3</v>
      </c>
      <c r="H12" s="1"/>
    </row>
    <row r="13" spans="1:8" x14ac:dyDescent="0.25">
      <c r="A13" s="1"/>
      <c r="B13" s="56" t="s">
        <v>160</v>
      </c>
      <c r="C13" s="57"/>
      <c r="D13" s="53">
        <v>698597</v>
      </c>
      <c r="E13" s="22" t="s">
        <v>3</v>
      </c>
      <c r="F13" s="11">
        <f>199322+189982</f>
        <v>389304</v>
      </c>
      <c r="G13" s="22" t="s">
        <v>3</v>
      </c>
      <c r="H13" s="1"/>
    </row>
    <row r="14" spans="1:8" x14ac:dyDescent="0.25">
      <c r="A14" s="1"/>
      <c r="B14" s="41" t="s">
        <v>145</v>
      </c>
      <c r="C14" s="43"/>
      <c r="D14" s="20">
        <f>SUM(D10:D13)</f>
        <v>3948857</v>
      </c>
      <c r="E14" s="21" t="s">
        <v>3</v>
      </c>
      <c r="F14" s="20">
        <f>SUM(F10:F13)</f>
        <v>880359.41333333333</v>
      </c>
      <c r="G14" s="21" t="s">
        <v>3</v>
      </c>
      <c r="H14" s="1"/>
    </row>
    <row r="15" spans="1:8" x14ac:dyDescent="0.25">
      <c r="A15" s="1"/>
      <c r="B15" s="41" t="s">
        <v>146</v>
      </c>
      <c r="C15" s="43"/>
      <c r="D15" s="20">
        <f>D14*(1+Prisudvikling2019)</f>
        <v>4015592.6832999997</v>
      </c>
      <c r="E15" s="21" t="s">
        <v>3</v>
      </c>
      <c r="F15" s="20">
        <f>F14*(1+Prisudvikling2019)</f>
        <v>895237.4874186666</v>
      </c>
      <c r="G15" s="21" t="s">
        <v>3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163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157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164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147527070.84716257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-979009.75504358776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1118967.0195617571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6" t="s">
        <v>77</v>
      </c>
      <c r="C12" s="7">
        <f>'Fane 11. Tillæg'!D15</f>
        <v>4015592.6832999997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6" t="s">
        <v>76</v>
      </c>
      <c r="C13" s="11">
        <f>'Fane 11. Tillæg'!F15</f>
        <v>895237.4874186666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6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6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6" t="s">
        <v>42</v>
      </c>
      <c r="C16" s="11">
        <f>SUM(C9:C15)*Prisudvikling2019</f>
        <v>2578565.8049725499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6" t="s">
        <v>14</v>
      </c>
      <c r="C17" s="11">
        <f>-SUM(C9:C16)*'Fane 6. Individuelt eff. krav'!G9</f>
        <v>-989658.9114364282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6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-1752362.3397012609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6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-608829.64719309693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5" t="s">
        <v>46</v>
      </c>
      <c r="C20" s="17">
        <f>SUM(C9:C19)</f>
        <v>151805573.18904117</v>
      </c>
      <c r="D20" s="18" t="s">
        <v>3</v>
      </c>
      <c r="E20" s="17">
        <f>C20</f>
        <v>151805573.18904117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omk.'!E18</f>
        <v>104672486.61402102</v>
      </c>
      <c r="D22" s="18" t="s">
        <v>3</v>
      </c>
      <c r="E22" s="17">
        <f>C22</f>
        <v>104672486.61402102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511548.92703311174</v>
      </c>
      <c r="D24" s="18" t="s">
        <v>3</v>
      </c>
      <c r="E24" s="17">
        <f>C24</f>
        <v>511548.92703311174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-3212358.7091567614</v>
      </c>
      <c r="D28" s="18" t="s">
        <v>3</v>
      </c>
      <c r="E28" s="17">
        <f>C28</f>
        <v>-3212358.7091567614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253777250.02093858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151805573.18904117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2565514.1868947954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-984649.67331095319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-1746337.7179773676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-613732.53407705342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151026367.45057058</v>
      </c>
      <c r="D14" s="18" t="s">
        <v>3</v>
      </c>
      <c r="E14" s="17">
        <f>C14</f>
        <v>151026367.45057058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omk.'!E18*(1+Prisudvikling2019)</f>
        <v>106441451.63779797</v>
      </c>
      <c r="D16" s="18" t="s">
        <v>3</v>
      </c>
      <c r="E16" s="17">
        <f>C16</f>
        <v>106441451.63779797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-3266647.5713415104</v>
      </c>
      <c r="D20" s="18" t="s">
        <v>3</v>
      </c>
      <c r="E20" s="17">
        <f>C20</f>
        <v>-3266647.5713415104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254201171.51702702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151026367.45057058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2552345.6099146428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-979595.54611582274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-1740333.808902961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-618674.90376200003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150240108.80170444</v>
      </c>
      <c r="D13" s="18" t="s">
        <v>3</v>
      </c>
      <c r="E13" s="17">
        <f>C13</f>
        <v>150240108.80170444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omk.'!E18*(1+Prisudvikling2019)^2</f>
        <v>108240312.17047673</v>
      </c>
      <c r="D15" s="18" t="s">
        <v>3</v>
      </c>
      <c r="E15" s="17">
        <f>C15</f>
        <v>108240312.17047673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258480420.97218117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150240108.80170444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2539057.8387488048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-974495.67194466933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-1734350.5412679524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-623657.07420174812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149446663.35303885</v>
      </c>
      <c r="D13" s="18" t="s">
        <v>3</v>
      </c>
      <c r="E13" s="17">
        <f>C13</f>
        <v>149446663.35303885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omk.'!E18*(1+Prisudvikling2019)^3</f>
        <v>110069573.44615777</v>
      </c>
      <c r="D15" s="18" t="s">
        <v>3</v>
      </c>
      <c r="E15" s="17">
        <f>C15</f>
        <v>110069573.44615777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259516236.7991966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246440976.3798632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98913905.532700628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147527070.84716257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85467454.418774232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67182599.401513278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84504714.960574225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68282970.155335441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-962739.45820000768</v>
      </c>
      <c r="E22" s="22" t="s">
        <v>3</v>
      </c>
      <c r="F22" s="11">
        <f>D22*(1+Prisudvikling2019)</f>
        <v>-979009.75504358776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1100370.7538221627</v>
      </c>
      <c r="E23" s="22" t="s">
        <v>3</v>
      </c>
      <c r="F23" s="11">
        <f>D23*(1+Prisudvikling2019)</f>
        <v>1118967.0195617571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4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150</v>
      </c>
      <c r="C10" s="48"/>
      <c r="D10" s="49"/>
      <c r="E10" s="11">
        <v>89390373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207344</v>
      </c>
      <c r="F11" s="22" t="s">
        <v>3</v>
      </c>
      <c r="G11" s="1"/>
      <c r="H11" s="1"/>
    </row>
    <row r="12" spans="1:8" ht="26.25" x14ac:dyDescent="0.25">
      <c r="A12" s="1"/>
      <c r="B12" s="44" t="s">
        <v>152</v>
      </c>
      <c r="C12" s="48"/>
      <c r="D12" s="49"/>
      <c r="E12" s="11">
        <v>68680</v>
      </c>
      <c r="F12" s="22" t="s">
        <v>3</v>
      </c>
      <c r="G12" s="1"/>
      <c r="H12" s="1"/>
    </row>
    <row r="13" spans="1:8" x14ac:dyDescent="0.25">
      <c r="A13" s="1"/>
      <c r="B13" s="44" t="s">
        <v>153</v>
      </c>
      <c r="C13" s="48"/>
      <c r="D13" s="49"/>
      <c r="E13" s="11">
        <v>607785</v>
      </c>
      <c r="F13" s="22" t="s">
        <v>3</v>
      </c>
      <c r="G13" s="1"/>
      <c r="H13" s="1"/>
    </row>
    <row r="14" spans="1:8" x14ac:dyDescent="0.25">
      <c r="A14" s="1"/>
      <c r="B14" s="44" t="s">
        <v>154</v>
      </c>
      <c r="C14" s="48"/>
      <c r="D14" s="49"/>
      <c r="E14" s="11">
        <v>1120000</v>
      </c>
      <c r="F14" s="22" t="s">
        <v>3</v>
      </c>
      <c r="G14" s="1"/>
      <c r="H14" s="1"/>
    </row>
    <row r="15" spans="1:8" x14ac:dyDescent="0.25">
      <c r="A15" s="1"/>
      <c r="B15" s="44" t="s">
        <v>155</v>
      </c>
      <c r="C15" s="48"/>
      <c r="D15" s="49"/>
      <c r="E15" s="11">
        <v>9675947</v>
      </c>
      <c r="F15" s="22" t="s">
        <v>3</v>
      </c>
      <c r="G15" s="1"/>
      <c r="H15" s="1"/>
    </row>
    <row r="16" spans="1:8" x14ac:dyDescent="0.25">
      <c r="A16" s="1"/>
      <c r="B16" s="44" t="s">
        <v>156</v>
      </c>
      <c r="C16" s="48"/>
      <c r="D16" s="49"/>
      <c r="E16" s="11">
        <v>152135</v>
      </c>
      <c r="F16" s="22" t="s">
        <v>3</v>
      </c>
      <c r="G16" s="1"/>
      <c r="H16" s="1"/>
    </row>
    <row r="17" spans="1:8" x14ac:dyDescent="0.25">
      <c r="A17" s="1"/>
      <c r="B17" s="41" t="s">
        <v>140</v>
      </c>
      <c r="C17" s="42"/>
      <c r="D17" s="43"/>
      <c r="E17" s="20">
        <f>SUM(E10:E16)</f>
        <v>101222264</v>
      </c>
      <c r="F17" s="21" t="s">
        <v>3</v>
      </c>
      <c r="G17" s="1"/>
      <c r="H17" s="1"/>
    </row>
    <row r="18" spans="1:8" x14ac:dyDescent="0.25">
      <c r="A18" s="1"/>
      <c r="B18" s="41" t="s">
        <v>141</v>
      </c>
      <c r="C18" s="42"/>
      <c r="D18" s="43"/>
      <c r="E18" s="20">
        <f>E17*(1+Prisudvikling2019)^2</f>
        <v>104672486.61402102</v>
      </c>
      <c r="F18" s="21" t="s">
        <v>3</v>
      </c>
      <c r="G18" s="1"/>
      <c r="H18" s="1"/>
    </row>
    <row r="19" spans="1:8" x14ac:dyDescent="0.25">
      <c r="A19" s="1"/>
      <c r="B19" s="24"/>
      <c r="C19" s="23"/>
      <c r="D19" s="23"/>
      <c r="E19" s="23"/>
      <c r="F19" s="23"/>
      <c r="G19" s="1"/>
      <c r="H19" s="1"/>
    </row>
    <row r="20" spans="1:8" x14ac:dyDescent="0.25">
      <c r="A20" s="1"/>
      <c r="B20" s="23"/>
      <c r="C20" s="23"/>
      <c r="D20" s="23"/>
      <c r="E20" s="23"/>
      <c r="F20" s="23"/>
      <c r="G20" s="1"/>
      <c r="H20" s="1"/>
    </row>
    <row r="21" spans="1:8" x14ac:dyDescent="0.25">
      <c r="A21" s="1"/>
      <c r="B21" s="1"/>
      <c r="C21" s="1"/>
      <c r="D21" s="1"/>
      <c r="E21" s="23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6.3784591405582382E-3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2018-09-27T09:20:47Z</dcterms:modified>
</cp:coreProperties>
</file>