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C10" i="23" l="1"/>
  <c r="C10" i="22"/>
  <c r="C11" i="15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C18" i="15"/>
  <c r="G12" i="30" l="1"/>
  <c r="G10" i="30"/>
  <c r="F13" i="11"/>
  <c r="D10" i="20" s="1"/>
  <c r="G13" i="11"/>
  <c r="D23" i="7" l="1"/>
  <c r="F23" i="7" s="1"/>
  <c r="C11" i="2" s="1"/>
  <c r="D22" i="7"/>
  <c r="F22" i="7" s="1"/>
  <c r="C10" i="2" s="1"/>
  <c r="G11" i="27" l="1"/>
  <c r="E18" i="15" l="1"/>
  <c r="D11" i="20"/>
  <c r="F11" i="21"/>
  <c r="F12" i="21" s="1"/>
  <c r="C15" i="2" s="1"/>
  <c r="D11" i="21"/>
  <c r="D12" i="21" s="1"/>
  <c r="C14" i="2" s="1"/>
  <c r="C9" i="2"/>
  <c r="E13" i="19"/>
  <c r="E14" i="19" s="1"/>
  <c r="C22" i="2" l="1"/>
  <c r="E22" i="2" s="1"/>
  <c r="C15" i="22"/>
  <c r="E15" i="22" s="1"/>
  <c r="C15" i="23"/>
  <c r="E15" i="23" s="1"/>
  <c r="C16" i="15"/>
  <c r="E16" i="15" s="1"/>
  <c r="G13" i="10"/>
  <c r="G11" i="10" l="1"/>
  <c r="E12" i="11" l="1"/>
  <c r="D12" i="20" l="1"/>
  <c r="C12" i="2" s="1"/>
  <c r="C18" i="2" s="1"/>
  <c r="C12" i="15" l="1"/>
  <c r="C11" i="22" s="1"/>
  <c r="C11" i="23" s="1"/>
  <c r="E11" i="11"/>
  <c r="E10" i="11" l="1"/>
  <c r="E13" i="11" s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4" i="15" s="1"/>
  <c r="E14" i="15" s="1"/>
  <c r="E21" i="15" s="1"/>
  <c r="C8" i="22" l="1"/>
  <c r="C9" i="22" s="1"/>
  <c r="C13" i="22" s="1"/>
  <c r="E13" i="22" s="1"/>
  <c r="E16" i="22" s="1"/>
  <c r="C8" i="23" l="1"/>
  <c r="C9" i="23" l="1"/>
  <c r="C13" i="23" l="1"/>
  <c r="E13" i="23" s="1"/>
  <c r="E16" i="23" s="1"/>
</calcChain>
</file>

<file path=xl/sharedStrings.xml><?xml version="1.0" encoding="utf-8"?>
<sst xmlns="http://schemas.openxmlformats.org/spreadsheetml/2006/main" count="310" uniqueCount="157">
  <si>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</si>
  <si>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</si>
  <si>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</si>
  <si>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</si>
  <si>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</si>
  <si>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</si>
  <si>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</si>
  <si>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</si>
  <si>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</si>
  <si>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</si>
  <si>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</si>
  <si>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</si>
  <si>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</si>
  <si>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</si>
  <si>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</si>
  <si>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</si>
  <si>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</si>
  <si>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</si>
  <si>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</si>
  <si>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</si>
  <si>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</si>
  <si>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</si>
  <si>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</si>
  <si>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</si>
  <si>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</si>
  <si>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</si>
  <si>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</si>
  <si>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</si>
  <si>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</si>
  <si>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</si>
  <si>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</si>
  <si>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</si>
  <si>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</si>
  <si>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</si>
  <si>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</si>
  <si>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</si>
  <si>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</si>
  <si>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</si>
  <si>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</si>
  <si>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</si>
  <si>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</si>
  <si>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</si>
  <si>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</si>
  <si>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</si>
  <si>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</si>
  <si>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</si>
  <si>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</si>
  <si>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</si>
  <si>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</si>
  <si>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</si>
  <si>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</si>
  <si>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</si>
  <si>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</si>
  <si>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</si>
  <si>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</si>
  <si>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</si>
  <si>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</si>
  <si>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</si>
  <si>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</si>
  <si>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</si>
  <si>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</si>
  <si>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</si>
  <si>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</si>
  <si>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</si>
  <si>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</si>
  <si>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</si>
  <si>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</si>
  <si>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</si>
  <si>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</si>
  <si>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</si>
  <si>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</si>
  <si>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</si>
  <si>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</si>
  <si>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</si>
  <si>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</si>
  <si>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</si>
  <si>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</si>
  <si>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</si>
  <si>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</si>
  <si>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</si>
  <si>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</si>
  <si>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</si>
  <si>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</si>
  <si>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</si>
  <si>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</si>
  <si>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</si>
  <si>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</si>
  <si>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</si>
  <si>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</si>
  <si>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</si>
  <si>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</si>
  <si>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</si>
  <si>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</si>
  <si>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</si>
  <si>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</si>
  <si>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</si>
  <si>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</si>
  <si>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</si>
  <si>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</si>
  <si>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</si>
  <si>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</si>
  <si>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</si>
  <si>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</si>
  <si>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</si>
  <si>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</si>
  <si>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</si>
  <si>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</si>
  <si>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</si>
  <si>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</si>
  <si>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</si>
  <si>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</si>
  <si>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</si>
  <si>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</si>
  <si>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</si>
  <si>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</si>
  <si>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</si>
  <si>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</si>
  <si>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</si>
  <si>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</si>
  <si>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</si>
  <si>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</si>
  <si>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</si>
  <si>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</si>
  <si>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</si>
  <si>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</si>
  <si>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</si>
  <si>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</si>
  <si>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</si>
  <si>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</si>
  <si>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</si>
  <si>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</si>
  <si>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</si>
  <si>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</si>
  <si>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</si>
  <si>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</si>
  <si>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</si>
  <si>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</si>
  <si>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</si>
  <si>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</si>
  <si>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</si>
  <si>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</si>
  <si>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</si>
  <si>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</si>
  <si>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</si>
  <si>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</si>
  <si>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</si>
  <si>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</si>
  <si>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</si>
  <si>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</si>
  <si>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</si>
  <si>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Afgift for ledingsført vand</t>
  </si>
  <si>
    <t>Afgift til Forsyningsekretariatet</t>
  </si>
  <si>
    <t>Skatter og afgifter</t>
  </si>
  <si>
    <t>Ingen bortfald eller nedsættelse</t>
  </si>
  <si>
    <t>Ø 50mm &lt; Ledningsnet ≤ Ø110 mm</t>
  </si>
  <si>
    <t>Fane 12: Bortfald eller nedsættelse af omkostninger til mål, medfinansiering eller udvidelse</t>
  </si>
  <si>
    <t>Fane 13: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</si>
</sst>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8" t="s">
        <v>4</v>
      </c>
      <c r="E6" s="68"/>
      <c r="F6" s="68"/>
      <c r="G6" s="68"/>
      <c r="H6" s="3"/>
      <c r="I6" s="1"/>
    </row>
    <row r="7" spans="1:9" ht="15" customHeight="1" x14ac:dyDescent="0.25">
      <c r="A7" s="1"/>
      <c r="B7" s="1"/>
      <c r="C7" s="3"/>
      <c r="D7" s="68"/>
      <c r="E7" s="68"/>
      <c r="F7" s="68"/>
      <c r="G7" s="68"/>
      <c r="H7" s="3"/>
      <c r="I7" s="1"/>
    </row>
    <row r="8" spans="1:9" ht="15.75" x14ac:dyDescent="0.25">
      <c r="A8" s="1"/>
      <c r="B8" s="1"/>
      <c r="C8" s="4"/>
      <c r="D8" s="76" t="s">
        <v>137</v>
      </c>
      <c r="E8" s="76"/>
      <c r="F8" s="76"/>
      <c r="G8" s="7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5" t="s">
        <v>5</v>
      </c>
      <c r="E11" s="75"/>
      <c r="F11" s="75"/>
      <c r="G11" s="7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5" t="s">
        <v>34</v>
      </c>
      <c r="E13" s="66"/>
      <c r="F13" s="66"/>
      <c r="G13" s="67"/>
      <c r="H13" s="1"/>
      <c r="I13" s="1"/>
    </row>
    <row r="14" spans="1:9" x14ac:dyDescent="0.25">
      <c r="A14" s="1"/>
      <c r="B14" s="1"/>
      <c r="C14" s="6" t="s">
        <v>33</v>
      </c>
      <c r="D14" s="65" t="s">
        <v>120</v>
      </c>
      <c r="E14" s="66"/>
      <c r="F14" s="66"/>
      <c r="G14" s="67"/>
      <c r="H14" s="1"/>
      <c r="I14" s="1"/>
    </row>
    <row r="15" spans="1:9" x14ac:dyDescent="0.25">
      <c r="A15" s="1"/>
      <c r="B15" s="1"/>
      <c r="C15" s="6" t="s">
        <v>119</v>
      </c>
      <c r="D15" s="65" t="s">
        <v>122</v>
      </c>
      <c r="E15" s="66"/>
      <c r="F15" s="66"/>
      <c r="G15" s="67"/>
      <c r="H15" s="1"/>
      <c r="I15" s="1"/>
    </row>
    <row r="16" spans="1:9" x14ac:dyDescent="0.25">
      <c r="A16" s="1"/>
      <c r="B16" s="1"/>
      <c r="C16" s="6" t="s">
        <v>121</v>
      </c>
      <c r="D16" s="65" t="s">
        <v>138</v>
      </c>
      <c r="E16" s="66"/>
      <c r="F16" s="66"/>
      <c r="G16" s="67"/>
      <c r="H16" s="1"/>
      <c r="I16" s="1"/>
    </row>
    <row r="17" spans="1:9" x14ac:dyDescent="0.25">
      <c r="A17" s="1"/>
      <c r="B17" s="1"/>
      <c r="C17" s="6" t="s">
        <v>7</v>
      </c>
      <c r="D17" s="77" t="s">
        <v>123</v>
      </c>
      <c r="E17" s="78"/>
      <c r="F17" s="78"/>
      <c r="G17" s="79"/>
      <c r="H17" s="1"/>
      <c r="I17" s="1"/>
    </row>
    <row r="18" spans="1:9" x14ac:dyDescent="0.25">
      <c r="A18" s="1"/>
      <c r="B18" s="1"/>
      <c r="C18" s="6" t="s">
        <v>8</v>
      </c>
      <c r="D18" s="77" t="s">
        <v>131</v>
      </c>
      <c r="E18" s="78"/>
      <c r="F18" s="78"/>
      <c r="G18" s="79"/>
      <c r="H18" s="1"/>
      <c r="I18" s="1"/>
    </row>
    <row r="19" spans="1:9" x14ac:dyDescent="0.25">
      <c r="A19" s="1"/>
      <c r="B19" s="1"/>
      <c r="C19" s="6" t="s">
        <v>9</v>
      </c>
      <c r="D19" s="77" t="s">
        <v>124</v>
      </c>
      <c r="E19" s="78"/>
      <c r="F19" s="78"/>
      <c r="G19" s="79"/>
      <c r="H19" s="1"/>
      <c r="I19" s="1"/>
    </row>
    <row r="20" spans="1:9" x14ac:dyDescent="0.25">
      <c r="A20" s="1"/>
      <c r="B20" s="1"/>
      <c r="C20" s="6" t="s">
        <v>10</v>
      </c>
      <c r="D20" s="80" t="s">
        <v>132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11</v>
      </c>
      <c r="D21" s="80" t="s">
        <v>125</v>
      </c>
      <c r="E21" s="81"/>
      <c r="F21" s="81"/>
      <c r="G21" s="82"/>
      <c r="H21" s="1"/>
      <c r="I21" s="1"/>
    </row>
    <row r="22" spans="1:9" x14ac:dyDescent="0.25">
      <c r="A22" s="1"/>
      <c r="B22" s="1"/>
      <c r="C22" s="6" t="s">
        <v>12</v>
      </c>
      <c r="D22" s="69" t="s">
        <v>127</v>
      </c>
      <c r="E22" s="70"/>
      <c r="F22" s="70"/>
      <c r="G22" s="71"/>
      <c r="H22" s="1"/>
      <c r="I22" s="1"/>
    </row>
    <row r="23" spans="1:9" x14ac:dyDescent="0.25">
      <c r="A23" s="1"/>
      <c r="B23" s="1"/>
      <c r="C23" s="6" t="s">
        <v>13</v>
      </c>
      <c r="D23" s="72" t="s">
        <v>126</v>
      </c>
      <c r="E23" s="73"/>
      <c r="F23" s="73"/>
      <c r="G23" s="74"/>
      <c r="H23" s="1"/>
      <c r="I23" s="1"/>
    </row>
    <row r="24" spans="1:9" x14ac:dyDescent="0.25">
      <c r="A24" s="1"/>
      <c r="B24" s="1"/>
      <c r="C24" s="6" t="s">
        <v>27</v>
      </c>
      <c r="D24" s="72" t="s">
        <v>128</v>
      </c>
      <c r="E24" s="73"/>
      <c r="F24" s="73"/>
      <c r="G24" s="74"/>
      <c r="H24" s="1"/>
      <c r="I24" s="1"/>
    </row>
    <row r="25" spans="1:9" x14ac:dyDescent="0.25">
      <c r="A25" s="1"/>
      <c r="B25" s="1"/>
      <c r="C25" s="6" t="s">
        <v>31</v>
      </c>
      <c r="D25" s="72" t="s">
        <v>30</v>
      </c>
      <c r="E25" s="73"/>
      <c r="F25" s="73"/>
      <c r="G25" s="74"/>
      <c r="H25" s="1"/>
      <c r="I25" s="1"/>
    </row>
    <row r="26" spans="1:9" x14ac:dyDescent="0.25">
      <c r="A26" s="1"/>
      <c r="B26" s="1"/>
      <c r="C26" s="6" t="s">
        <v>32</v>
      </c>
      <c r="D26" s="83" t="s">
        <v>129</v>
      </c>
      <c r="E26" s="84"/>
      <c r="F26" s="84"/>
      <c r="G26" s="85"/>
      <c r="H26" s="1"/>
      <c r="I26" s="1"/>
    </row>
    <row r="27" spans="1:9" x14ac:dyDescent="0.25">
      <c r="A27" s="1"/>
      <c r="B27" s="1"/>
      <c r="C27" s="6" t="s">
        <v>130</v>
      </c>
      <c r="D27" s="83" t="s">
        <v>58</v>
      </c>
      <c r="E27" s="84"/>
      <c r="F27" s="84"/>
      <c r="G27" s="85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26:G26"/>
    <mergeCell ref="D27:G27"/>
    <mergeCell ref="D19:G19"/>
    <mergeCell ref="D21:G21"/>
    <mergeCell ref="D24:G24"/>
    <mergeCell ref="D25:G25"/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85</v>
      </c>
      <c r="C9" s="91"/>
      <c r="D9" s="91"/>
      <c r="E9" s="91"/>
      <c r="F9" s="92"/>
      <c r="G9" s="55">
        <v>249145.69470861522</v>
      </c>
      <c r="H9" s="22" t="s">
        <v>3</v>
      </c>
      <c r="I9" s="1"/>
    </row>
    <row r="10" spans="1:9" x14ac:dyDescent="0.25">
      <c r="A10" s="1"/>
      <c r="B10" s="90" t="s">
        <v>86</v>
      </c>
      <c r="C10" s="91"/>
      <c r="D10" s="91"/>
      <c r="E10" s="91"/>
      <c r="F10" s="92"/>
      <c r="G10" s="55">
        <f>G9/G17</f>
        <v>12457284.73543076</v>
      </c>
      <c r="H10" s="22" t="s">
        <v>3</v>
      </c>
      <c r="I10" s="1"/>
    </row>
    <row r="11" spans="1:9" x14ac:dyDescent="0.25">
      <c r="A11" s="1"/>
      <c r="B11" s="90" t="s">
        <v>87</v>
      </c>
      <c r="C11" s="91"/>
      <c r="D11" s="91"/>
      <c r="E11" s="91"/>
      <c r="F11" s="92"/>
      <c r="G11" s="55">
        <v>133034.22185014232</v>
      </c>
      <c r="H11" s="22" t="s">
        <v>3</v>
      </c>
      <c r="I11" s="1"/>
    </row>
    <row r="12" spans="1:9" x14ac:dyDescent="0.25">
      <c r="A12" s="1"/>
      <c r="B12" s="90" t="s">
        <v>88</v>
      </c>
      <c r="C12" s="91"/>
      <c r="D12" s="91"/>
      <c r="E12" s="91"/>
      <c r="F12" s="92"/>
      <c r="G12" s="55">
        <f>G11/G19</f>
        <v>14619145.258257397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81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90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89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91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149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20:F20"/>
    <mergeCell ref="B12:F12"/>
    <mergeCell ref="B16:H16"/>
    <mergeCell ref="B17:F17"/>
    <mergeCell ref="B18:F18"/>
    <mergeCell ref="B19:F19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>
        <v>-263228</v>
      </c>
      <c r="H9" s="22" t="s">
        <v>3</v>
      </c>
      <c r="I9" s="1"/>
    </row>
    <row r="10" spans="1:9" x14ac:dyDescent="0.25">
      <c r="A10" s="1"/>
      <c r="B10" s="90" t="s">
        <v>53</v>
      </c>
      <c r="C10" s="91"/>
      <c r="D10" s="91"/>
      <c r="E10" s="91"/>
      <c r="F10" s="92"/>
      <c r="G10" s="11">
        <v>-263228</v>
      </c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0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>
        <v>0</v>
      </c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93</v>
      </c>
      <c r="C9" s="91"/>
      <c r="D9" s="92"/>
      <c r="E9" s="11">
        <v>45855391</v>
      </c>
      <c r="F9" s="22" t="s">
        <v>3</v>
      </c>
      <c r="G9" s="19"/>
      <c r="H9" s="27"/>
      <c r="I9" s="1"/>
    </row>
    <row r="10" spans="1:9" x14ac:dyDescent="0.25">
      <c r="A10" s="1"/>
      <c r="B10" s="90" t="s">
        <v>94</v>
      </c>
      <c r="C10" s="91"/>
      <c r="D10" s="92"/>
      <c r="E10" s="11">
        <v>42072578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99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107</v>
      </c>
      <c r="C12" s="103"/>
      <c r="D12" s="104"/>
      <c r="E12" s="17">
        <f>E9-(E10-E11)</f>
        <v>3782813</v>
      </c>
      <c r="F12" s="25" t="s">
        <v>3</v>
      </c>
      <c r="G12" s="17">
        <f>E12</f>
        <v>3782813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104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101</v>
      </c>
      <c r="C17" s="91"/>
      <c r="D17" s="92"/>
      <c r="E17" s="11">
        <v>2865010.12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102</v>
      </c>
      <c r="C18" s="91"/>
      <c r="D18" s="92"/>
      <c r="E18" s="11">
        <v>1800394.0834535584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105</v>
      </c>
      <c r="C19" s="103"/>
      <c r="D19" s="104"/>
      <c r="E19" s="17">
        <f>SUM(E17:E18)</f>
        <v>4665404.2034535585</v>
      </c>
      <c r="F19" s="25" t="s">
        <v>3</v>
      </c>
      <c r="G19" s="17">
        <f>E19</f>
        <v>4665404.2034535585</v>
      </c>
      <c r="H19" s="25" t="s">
        <v>3</v>
      </c>
      <c r="I19" s="1"/>
    </row>
    <row r="20" spans="1:9" x14ac:dyDescent="0.25">
      <c r="A20" s="1"/>
      <c r="B20" s="102" t="s">
        <v>106</v>
      </c>
      <c r="C20" s="103"/>
      <c r="D20" s="104"/>
      <c r="E20" s="17">
        <f>SUM(E17:E18)*(1+Prisudvikling2018)</f>
        <v>4747048.7770139957</v>
      </c>
      <c r="F20" s="25" t="s">
        <v>3</v>
      </c>
      <c r="G20" s="17">
        <f>E20</f>
        <v>4747048.7770139957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103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109</v>
      </c>
      <c r="C25" s="109"/>
      <c r="D25" s="110"/>
      <c r="E25" s="11">
        <f>IF(E12&lt;0,E20+E12,IF(E20+E12&lt;0,E20+E12,IF(E20&lt;0,0,E20)))</f>
        <v>4747048.7770139957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100</v>
      </c>
      <c r="C26" s="109"/>
      <c r="D26" s="110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111</v>
      </c>
      <c r="C27" s="109"/>
      <c r="D27" s="110"/>
      <c r="E27" s="11">
        <f>E25/E26</f>
        <v>2373524.3885069978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108</v>
      </c>
      <c r="C28" s="106"/>
      <c r="D28" s="107"/>
      <c r="E28" s="11">
        <f>IF(E20+E12&gt;0,E12-(E25-E20),0)</f>
        <v>3782813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110</v>
      </c>
      <c r="C29" s="94"/>
      <c r="D29" s="94"/>
      <c r="E29" s="94"/>
      <c r="F29" s="95"/>
      <c r="G29" s="20">
        <f>E27</f>
        <v>2373524.3885069978</v>
      </c>
      <c r="H29" s="21" t="s">
        <v>3</v>
      </c>
      <c r="I29" s="1"/>
    </row>
    <row r="30" spans="1:9" x14ac:dyDescent="0.25">
      <c r="A30" s="1"/>
      <c r="B30" s="93" t="s">
        <v>112</v>
      </c>
      <c r="C30" s="94"/>
      <c r="D30" s="94"/>
      <c r="E30" s="94"/>
      <c r="F30" s="95"/>
      <c r="G30" s="20">
        <f>G29*(1+Prisudvikling2019)^2</f>
        <v>2454427.4151391354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:H4"/>
    <mergeCell ref="B8:H8"/>
    <mergeCell ref="B9:D9"/>
    <mergeCell ref="B10:D10"/>
    <mergeCell ref="B11:D11"/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ht="26.25" x14ac:dyDescent="0.25">
      <c r="A10" s="1"/>
      <c r="B10" s="62" t="s">
        <v>154</v>
      </c>
      <c r="C10" s="63">
        <v>75</v>
      </c>
      <c r="D10" s="11">
        <v>279938</v>
      </c>
      <c r="E10" s="11">
        <f>D10/C10</f>
        <v>3732.5066666666667</v>
      </c>
      <c r="F10" s="11">
        <v>0</v>
      </c>
      <c r="G10" s="11">
        <v>0</v>
      </c>
      <c r="H10" s="22" t="s">
        <v>3</v>
      </c>
      <c r="I10" s="1"/>
    </row>
    <row r="11" spans="1:9" ht="26.25" x14ac:dyDescent="0.25">
      <c r="A11" s="1"/>
      <c r="B11" s="62" t="s">
        <v>154</v>
      </c>
      <c r="C11" s="63">
        <v>75</v>
      </c>
      <c r="D11" s="11">
        <v>140519</v>
      </c>
      <c r="E11" s="11">
        <f t="shared" ref="E11:E12" si="0">D11/C11</f>
        <v>1873.5866666666666</v>
      </c>
      <c r="F11" s="11">
        <v>0</v>
      </c>
      <c r="G11" s="11">
        <v>0</v>
      </c>
      <c r="H11" s="22" t="s">
        <v>3</v>
      </c>
      <c r="I11" s="1"/>
    </row>
    <row r="12" spans="1:9" ht="26.25" x14ac:dyDescent="0.25">
      <c r="A12" s="1"/>
      <c r="B12" s="62" t="s">
        <v>154</v>
      </c>
      <c r="C12" s="63">
        <v>75</v>
      </c>
      <c r="D12" s="11">
        <v>354069</v>
      </c>
      <c r="E12" s="11">
        <f t="shared" si="0"/>
        <v>4720.92</v>
      </c>
      <c r="F12" s="11">
        <v>0</v>
      </c>
      <c r="G12" s="11">
        <v>0</v>
      </c>
      <c r="H12" s="22" t="s">
        <v>3</v>
      </c>
      <c r="I12" s="1"/>
    </row>
    <row r="13" spans="1:9" x14ac:dyDescent="0.25">
      <c r="A13" s="1"/>
      <c r="B13" s="93" t="s">
        <v>144</v>
      </c>
      <c r="C13" s="94"/>
      <c r="D13" s="95"/>
      <c r="E13" s="20">
        <f>SUM(E10:E12)</f>
        <v>10327.013333333332</v>
      </c>
      <c r="F13" s="20">
        <f t="shared" ref="F13:G13" si="1">SUM(F10:F12)</f>
        <v>0</v>
      </c>
      <c r="G13" s="20">
        <f t="shared" si="1"/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3">
    <mergeCell ref="B3:H4"/>
    <mergeCell ref="B13:D13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Anlægsprojekter'!F13</f>
        <v>0</v>
      </c>
      <c r="E10" s="22" t="s">
        <v>3</v>
      </c>
      <c r="F10" s="11">
        <f>SUM('Fane 10. Anlægsprojekter'!E13,'Fane 10. Anlægsprojekter'!G13)</f>
        <v>10327.013333333332</v>
      </c>
      <c r="G10" s="22" t="s">
        <v>3</v>
      </c>
      <c r="H10" s="1"/>
    </row>
    <row r="11" spans="1:8" x14ac:dyDescent="0.25">
      <c r="A11" s="1"/>
      <c r="B11" s="41" t="s">
        <v>145</v>
      </c>
      <c r="C11" s="43"/>
      <c r="D11" s="20">
        <f>SUM(D10:D10)</f>
        <v>0</v>
      </c>
      <c r="E11" s="21" t="s">
        <v>3</v>
      </c>
      <c r="F11" s="20">
        <f>SUM(F10:F10)</f>
        <v>10327.013333333332</v>
      </c>
      <c r="G11" s="21" t="s">
        <v>3</v>
      </c>
      <c r="H11" s="1"/>
    </row>
    <row r="12" spans="1:8" x14ac:dyDescent="0.25">
      <c r="A12" s="1"/>
      <c r="B12" s="41" t="s">
        <v>146</v>
      </c>
      <c r="C12" s="43"/>
      <c r="D12" s="20">
        <f>D11*(1+Prisudvikling2019)</f>
        <v>0</v>
      </c>
      <c r="E12" s="21" t="s">
        <v>3</v>
      </c>
      <c r="F12" s="20">
        <f>F11*(1+Prisudvikling2019)</f>
        <v>10501.539858666665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155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153</v>
      </c>
      <c r="C10" s="64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156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26358418.805371031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0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106417.4621689169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1" t="s">
        <v>77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1" t="s">
        <v>76</v>
      </c>
      <c r="C13" s="11">
        <f>'Fane 11. Tillæg'!F12</f>
        <v>10501.539858666665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1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1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1" t="s">
        <v>42</v>
      </c>
      <c r="C16" s="11">
        <f>SUM(C9:C15)*Prisudvikling2019</f>
        <v>447433.20894503652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1" t="s">
        <v>14</v>
      </c>
      <c r="C17" s="11">
        <f>-SUM(C9:C16)*'Fane 6. Individuelt eff. krav'!G9</f>
        <v>-259396.54698532619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1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-248289.13181020695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1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-129193.44484093416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0" t="s">
        <v>46</v>
      </c>
      <c r="C20" s="17">
        <f>SUM(C9:C19)</f>
        <v>26285891.892707184</v>
      </c>
      <c r="D20" s="18" t="s">
        <v>3</v>
      </c>
      <c r="E20" s="17">
        <f>C20</f>
        <v>26285891.892707184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omk.'!E14</f>
        <v>15365079.956030147</v>
      </c>
      <c r="D22" s="18" t="s">
        <v>3</v>
      </c>
      <c r="E22" s="17">
        <f>C22</f>
        <v>15365079.956030147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74966.932305164693</v>
      </c>
      <c r="D24" s="18" t="s">
        <v>3</v>
      </c>
      <c r="E24" s="17">
        <f>C24</f>
        <v>74966.932305164693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0</v>
      </c>
      <c r="D26" s="18" t="s">
        <v>3</v>
      </c>
      <c r="E26" s="17">
        <f>C26</f>
        <v>0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2454427.4151391354</v>
      </c>
      <c r="D28" s="18" t="s">
        <v>3</v>
      </c>
      <c r="E28" s="17">
        <f>C28</f>
        <v>2454427.4151391354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44180366.196181633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26285891.892707184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444231.57298675139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-257540.41897408321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-247435.51377504345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-130233.83577643485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26094913.697168376</v>
      </c>
      <c r="D14" s="18" t="s">
        <v>3</v>
      </c>
      <c r="E14" s="17">
        <f>C14</f>
        <v>26094913.697168376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omk.'!E14*(1+Prisudvikling2019)</f>
        <v>15624749.807287056</v>
      </c>
      <c r="D16" s="18" t="s">
        <v>3</v>
      </c>
      <c r="E16" s="17">
        <f>C16</f>
        <v>15624749.807287056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2495907.2384549868</v>
      </c>
      <c r="D20" s="18" t="s">
        <v>3</v>
      </c>
      <c r="E20" s="17">
        <f>C20</f>
        <v>2495907.2384549868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44215570.742910422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26094913.697168376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441004.04148214549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-255669.27818514826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-246584.83047868483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-131282.60494892739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25902381.025037766</v>
      </c>
      <c r="D13" s="18" t="s">
        <v>3</v>
      </c>
      <c r="E13" s="17">
        <f>C13</f>
        <v>25902381.025037766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omk.'!E14*(1+Prisudvikling2019)^2</f>
        <v>15888808.079030205</v>
      </c>
      <c r="D15" s="18" t="s">
        <v>3</v>
      </c>
      <c r="E15" s="17">
        <f>C15</f>
        <v>15888808.079030205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41791189.104067966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25902381.025037766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437750.2393231382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-253782.90715200579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-245737.07183149908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-132339.81982810295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25708271.465549298</v>
      </c>
      <c r="D13" s="18" t="s">
        <v>3</v>
      </c>
      <c r="E13" s="17">
        <f>C13</f>
        <v>25708271.465549298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omk.'!E14*(1+Prisudvikling2019)^3</f>
        <v>16157328.935565813</v>
      </c>
      <c r="D15" s="18" t="s">
        <v>3</v>
      </c>
      <c r="E15" s="17">
        <f>C15</f>
        <v>16157328.935565813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41865600.401115112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41644983.288008772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15286564.482637741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26358418.805371031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133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62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63</v>
      </c>
      <c r="C9" s="91"/>
      <c r="D9" s="91"/>
      <c r="E9" s="92"/>
      <c r="F9" s="11">
        <v>12552103.323939804</v>
      </c>
      <c r="G9" s="22" t="s">
        <v>3</v>
      </c>
      <c r="H9" s="1"/>
      <c r="I9" s="1"/>
    </row>
    <row r="10" spans="1:9" x14ac:dyDescent="0.25">
      <c r="A10" s="1"/>
      <c r="B10" s="90" t="s">
        <v>64</v>
      </c>
      <c r="C10" s="91"/>
      <c r="D10" s="91"/>
      <c r="E10" s="92"/>
      <c r="F10" s="11">
        <v>14568382.748357538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69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12552103.323939804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14673031.644186938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6" t="s">
        <v>65</v>
      </c>
      <c r="C22" s="97"/>
      <c r="D22" s="53">
        <f>F15-F9</f>
        <v>0</v>
      </c>
      <c r="E22" s="22" t="s">
        <v>3</v>
      </c>
      <c r="F22" s="11">
        <f>D22*(1+Prisudvikling2019)</f>
        <v>0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66</v>
      </c>
      <c r="C23" s="97"/>
      <c r="D23" s="53">
        <f>F16-F10</f>
        <v>104648.89582940005</v>
      </c>
      <c r="E23" s="22" t="s">
        <v>3</v>
      </c>
      <c r="F23" s="11">
        <f>D23*(1+Prisudvikling2019)</f>
        <v>106417.4621689169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97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139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134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68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150</v>
      </c>
      <c r="C10" s="48"/>
      <c r="D10" s="49"/>
      <c r="E10" s="11">
        <v>14752698</v>
      </c>
      <c r="F10" s="22" t="s">
        <v>3</v>
      </c>
      <c r="G10" s="1"/>
      <c r="H10" s="1"/>
    </row>
    <row r="11" spans="1:8" x14ac:dyDescent="0.25">
      <c r="A11" s="1"/>
      <c r="B11" s="44" t="s">
        <v>151</v>
      </c>
      <c r="C11" s="48"/>
      <c r="D11" s="49"/>
      <c r="E11" s="11">
        <v>46931</v>
      </c>
      <c r="F11" s="22" t="s">
        <v>3</v>
      </c>
      <c r="G11" s="1"/>
      <c r="H11" s="1"/>
    </row>
    <row r="12" spans="1:8" x14ac:dyDescent="0.25">
      <c r="A12" s="1"/>
      <c r="B12" s="44" t="s">
        <v>152</v>
      </c>
      <c r="C12" s="48"/>
      <c r="D12" s="49"/>
      <c r="E12" s="11">
        <v>58986</v>
      </c>
      <c r="F12" s="22" t="s">
        <v>3</v>
      </c>
      <c r="G12" s="1"/>
      <c r="H12" s="1"/>
    </row>
    <row r="13" spans="1:8" x14ac:dyDescent="0.25">
      <c r="A13" s="1"/>
      <c r="B13" s="41" t="s">
        <v>140</v>
      </c>
      <c r="C13" s="42"/>
      <c r="D13" s="43"/>
      <c r="E13" s="20">
        <f>SUM(E10:E12)</f>
        <v>14858615</v>
      </c>
      <c r="F13" s="21" t="s">
        <v>3</v>
      </c>
      <c r="G13" s="1"/>
      <c r="H13" s="1"/>
    </row>
    <row r="14" spans="1:8" x14ac:dyDescent="0.25">
      <c r="A14" s="1"/>
      <c r="B14" s="41" t="s">
        <v>141</v>
      </c>
      <c r="C14" s="42"/>
      <c r="D14" s="43"/>
      <c r="E14" s="20">
        <f>E13*(1+Prisudvikling2019)^2</f>
        <v>15365079.956030147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9.6348383614694704E-3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80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2018-10-02T07:49:30Z</dcterms:modified>
</cp:coreProperties>
</file>