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4" i="11"/>
  <c r="D10" i="20" s="1"/>
  <c r="G14" i="11"/>
  <c r="D23" i="7" l="1"/>
  <c r="F23" i="7" s="1"/>
  <c r="C11" i="2" s="1"/>
  <c r="D22" i="7"/>
  <c r="F22" i="7" s="1"/>
  <c r="C10" i="2" s="1"/>
  <c r="G11" i="27" l="1"/>
  <c r="E18" i="15" l="1"/>
  <c r="D12" i="20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3" i="11" l="1"/>
  <c r="D13" i="20" l="1"/>
  <c r="C12" i="2" s="1"/>
  <c r="C18" i="2" s="1"/>
  <c r="C12" i="15" l="1"/>
  <c r="C11" i="22" s="1"/>
  <c r="C11" i="23" s="1"/>
  <c r="E12" i="11"/>
  <c r="E10" i="11" l="1"/>
  <c r="E14" i="11" s="1"/>
  <c r="F10" i="20" s="1"/>
  <c r="F12" i="20" s="1"/>
  <c r="F13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s="1"/>
  <c r="C10" i="22" l="1"/>
  <c r="C13" i="22" s="1"/>
  <c r="E13" i="22" s="1"/>
  <c r="E16" i="22" l="1"/>
  <c r="C8" i="23"/>
  <c r="C9" i="23" s="1"/>
  <c r="C10" i="23" s="1"/>
  <c r="C13" i="23" s="1"/>
  <c r="E13" i="23" s="1"/>
  <c r="E16" i="23" s="1"/>
</calcChain>
</file>

<file path=xl/sharedStrings.xml><?xml version="1.0" encoding="utf-8"?>
<sst xmlns="http://schemas.openxmlformats.org/spreadsheetml/2006/main" count="317" uniqueCount="162">
  <si>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</si>
  <si>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</si>
  <si>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</si>
  <si>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</si>
  <si>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</si>
  <si>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</si>
  <si>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</si>
  <si>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</si>
  <si>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</si>
  <si>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</si>
  <si>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</si>
  <si>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</si>
  <si>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</si>
  <si>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</si>
  <si>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</si>
  <si>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</si>
  <si>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</si>
  <si>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</si>
  <si>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</si>
  <si>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</si>
  <si>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</si>
  <si>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</si>
  <si>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</si>
  <si>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</si>
  <si>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</si>
  <si>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</si>
  <si>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</si>
  <si>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</si>
  <si>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</si>
  <si>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</si>
  <si>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</si>
  <si>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</si>
  <si>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</si>
  <si>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</si>
  <si>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</si>
  <si>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</si>
  <si>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</si>
  <si>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</si>
  <si>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</si>
  <si>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</si>
  <si>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</si>
  <si>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</si>
  <si>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</si>
  <si>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</si>
  <si>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</si>
  <si>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</si>
  <si>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</si>
  <si>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</si>
  <si>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</si>
  <si>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</si>
  <si>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</si>
  <si>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</si>
  <si>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</si>
  <si>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</si>
  <si>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</si>
  <si>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</si>
  <si>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</si>
  <si>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</si>
  <si>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</si>
  <si>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</si>
  <si>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</si>
  <si>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</si>
  <si>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</si>
  <si>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</si>
  <si>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</si>
  <si>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</si>
  <si>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</si>
  <si>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</si>
  <si>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</si>
  <si>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</si>
  <si>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</si>
  <si>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</si>
  <si>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</si>
  <si>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</si>
  <si>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</si>
  <si>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</si>
  <si>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</si>
  <si>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</si>
  <si>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</si>
  <si>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</si>
  <si>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</si>
  <si>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</si>
  <si>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</si>
  <si>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</si>
  <si>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</si>
  <si>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</si>
  <si>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</si>
  <si>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</si>
  <si>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</si>
  <si>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</si>
  <si>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</si>
  <si>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</si>
  <si>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</si>
  <si>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</si>
  <si>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</si>
  <si>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</si>
  <si>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</si>
  <si>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</si>
  <si>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</si>
  <si>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</si>
  <si>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</si>
  <si>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</si>
  <si>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</si>
  <si>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</si>
  <si>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</si>
  <si>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</si>
  <si>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</si>
  <si>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</si>
  <si>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</si>
  <si>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</si>
  <si>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</si>
  <si>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</si>
  <si>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</si>
  <si>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</si>
  <si>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</si>
  <si>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</si>
  <si>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</si>
  <si>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</si>
  <si>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</si>
  <si>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</si>
  <si>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</si>
  <si>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</si>
  <si>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</si>
  <si>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</si>
  <si>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</si>
  <si>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</si>
  <si>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</si>
  <si>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</si>
  <si>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</si>
  <si>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</si>
  <si>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</si>
  <si>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</si>
  <si>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</si>
  <si>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</si>
  <si>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</si>
  <si>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</si>
  <si>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</si>
  <si>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</si>
  <si>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</si>
  <si>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</si>
  <si>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</si>
  <si>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</si>
  <si>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</si>
  <si>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</si>
  <si>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</si>
  <si>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</si>
  <si>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</si>
  <si>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</si>
  <si>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</si>
  <si>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</si>
  <si>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Blødere vand</t>
  </si>
  <si>
    <t>Afgift til Forsyningsekretariatet</t>
  </si>
  <si>
    <t>Køb af ydelser og produkter fra andre vandselskaber reguleret af vandsektorloven</t>
  </si>
  <si>
    <t>Skatter og afgifter</t>
  </si>
  <si>
    <t>Ingen bortfald eller nedsættelse</t>
  </si>
  <si>
    <t>Fane 12: Bortfald eller nedsættelse af omkostninger til mål, medfinansiering eller udvidelse</t>
  </si>
  <si>
    <t>Fane 13: Nøgletal</t>
  </si>
  <si>
    <t>Software</t>
  </si>
  <si>
    <t>SRO anlæg</t>
  </si>
  <si>
    <t>Etageareal vandbehandlingsbygning</t>
  </si>
  <si>
    <t>Boring (inkl. etablering, forerør, filter og prøvepumpning)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</si>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</sst>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137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34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33</v>
      </c>
      <c r="D14" s="67" t="s">
        <v>120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119</v>
      </c>
      <c r="D15" s="67" t="s">
        <v>122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121</v>
      </c>
      <c r="D16" s="67" t="s">
        <v>138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9" t="s">
        <v>123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8</v>
      </c>
      <c r="D18" s="79" t="s">
        <v>131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9</v>
      </c>
      <c r="D19" s="79" t="s">
        <v>124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10</v>
      </c>
      <c r="D20" s="82" t="s">
        <v>132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11</v>
      </c>
      <c r="D21" s="82" t="s">
        <v>125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71" t="s">
        <v>127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85" t="s">
        <v>129</v>
      </c>
      <c r="E26" s="86"/>
      <c r="F26" s="86"/>
      <c r="G26" s="87"/>
      <c r="H26" s="1"/>
      <c r="I26" s="1"/>
    </row>
    <row r="27" spans="1:9" x14ac:dyDescent="0.25">
      <c r="A27" s="1"/>
      <c r="B27" s="1"/>
      <c r="C27" s="6" t="s">
        <v>130</v>
      </c>
      <c r="D27" s="85" t="s">
        <v>58</v>
      </c>
      <c r="E27" s="86"/>
      <c r="F27" s="86"/>
      <c r="G27" s="8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176408.95165928753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8820447.5829643756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76238.795892916314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8377889.6585622318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-2708886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-2708886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0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0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38106223.660739526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37847332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258891.66073952615</v>
      </c>
      <c r="F12" s="25" t="s">
        <v>3</v>
      </c>
      <c r="G12" s="17">
        <f>E12</f>
        <v>258891.66073952615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1540777.6124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-937208.90573041886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603568.70666958112</v>
      </c>
      <c r="F19" s="25" t="s">
        <v>3</v>
      </c>
      <c r="G19" s="17">
        <f>E19</f>
        <v>603568.70666958112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614131.15903629886</v>
      </c>
      <c r="F20" s="25" t="s">
        <v>3</v>
      </c>
      <c r="G20" s="17">
        <f>E20</f>
        <v>614131.15903629886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614131.15903629886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307065.57951814943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258891.66073952615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307065.57951814943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317532.09710602899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157</v>
      </c>
      <c r="C10" s="61">
        <v>5</v>
      </c>
      <c r="D10" s="11">
        <v>31642.38</v>
      </c>
      <c r="E10" s="11">
        <f>D10/C10</f>
        <v>6328.4760000000006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60" t="s">
        <v>158</v>
      </c>
      <c r="C11" s="61">
        <v>10</v>
      </c>
      <c r="D11" s="11">
        <v>47580.160000000003</v>
      </c>
      <c r="E11" s="11">
        <f>D11/C11</f>
        <v>4758.0160000000005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159</v>
      </c>
      <c r="C12" s="61">
        <v>75</v>
      </c>
      <c r="D12" s="11">
        <v>181839.68</v>
      </c>
      <c r="E12" s="11">
        <f t="shared" ref="E12:E13" si="0">D12/C12</f>
        <v>2424.5290666666665</v>
      </c>
      <c r="F12" s="11">
        <v>0</v>
      </c>
      <c r="G12" s="11">
        <v>0</v>
      </c>
      <c r="H12" s="22" t="s">
        <v>3</v>
      </c>
      <c r="I12" s="1"/>
    </row>
    <row r="13" spans="1:9" ht="39" x14ac:dyDescent="0.25">
      <c r="A13" s="1"/>
      <c r="B13" s="60" t="s">
        <v>160</v>
      </c>
      <c r="C13" s="61">
        <v>30</v>
      </c>
      <c r="D13" s="11">
        <v>6677118.7300000004</v>
      </c>
      <c r="E13" s="11">
        <f t="shared" si="0"/>
        <v>222570.62433333334</v>
      </c>
      <c r="F13" s="11">
        <v>0</v>
      </c>
      <c r="G13" s="11">
        <v>0</v>
      </c>
      <c r="H13" s="22" t="s">
        <v>3</v>
      </c>
      <c r="I13" s="1"/>
    </row>
    <row r="14" spans="1:9" x14ac:dyDescent="0.25">
      <c r="A14" s="1"/>
      <c r="B14" s="95" t="s">
        <v>144</v>
      </c>
      <c r="C14" s="96"/>
      <c r="D14" s="97"/>
      <c r="E14" s="20">
        <f>SUM(E10:E13)</f>
        <v>236081.64540000001</v>
      </c>
      <c r="F14" s="20">
        <f t="shared" ref="F14:G14" si="1">SUM(F10:F13)</f>
        <v>0</v>
      </c>
      <c r="G14" s="20">
        <f t="shared" si="1"/>
        <v>0</v>
      </c>
      <c r="H14" s="2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Anlægsprojekter'!F14</f>
        <v>0</v>
      </c>
      <c r="E10" s="22" t="s">
        <v>3</v>
      </c>
      <c r="F10" s="11">
        <f>SUM('Fane 10. Anlægsprojekter'!E14,'Fane 10. Anlægsprojekter'!G14)</f>
        <v>236081.64540000001</v>
      </c>
      <c r="G10" s="22" t="s">
        <v>3</v>
      </c>
      <c r="H10" s="1"/>
    </row>
    <row r="11" spans="1:8" x14ac:dyDescent="0.25">
      <c r="A11" s="1"/>
      <c r="B11" s="63" t="s">
        <v>150</v>
      </c>
      <c r="C11" s="64"/>
      <c r="D11" s="53">
        <v>1928152</v>
      </c>
      <c r="E11" s="22" t="s">
        <v>3</v>
      </c>
      <c r="F11" s="11">
        <v>458380</v>
      </c>
      <c r="G11" s="22" t="s">
        <v>3</v>
      </c>
      <c r="H11" s="1"/>
    </row>
    <row r="12" spans="1:8" x14ac:dyDescent="0.25">
      <c r="A12" s="1"/>
      <c r="B12" s="41" t="s">
        <v>145</v>
      </c>
      <c r="C12" s="43"/>
      <c r="D12" s="20">
        <f>SUM(D10:D11)</f>
        <v>1928152</v>
      </c>
      <c r="E12" s="21" t="s">
        <v>3</v>
      </c>
      <c r="F12" s="20">
        <f>SUM(F10:F11)</f>
        <v>694461.64540000004</v>
      </c>
      <c r="G12" s="21" t="s">
        <v>3</v>
      </c>
      <c r="H12" s="1"/>
    </row>
    <row r="13" spans="1:8" x14ac:dyDescent="0.25">
      <c r="A13" s="1"/>
      <c r="B13" s="41" t="s">
        <v>146</v>
      </c>
      <c r="C13" s="43"/>
      <c r="D13" s="20">
        <f>D12*(1+Prisudvikling2019)</f>
        <v>1960737.7687999997</v>
      </c>
      <c r="E13" s="21" t="s">
        <v>3</v>
      </c>
      <c r="F13" s="20">
        <f>F12*(1+Prisudvikling2019)</f>
        <v>706198.04720725992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155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156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16318693.677289434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-38984.250707427425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-617128.71548573754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6" t="s">
        <v>77</v>
      </c>
      <c r="C12" s="7">
        <f>'Fane 11. Tillæg'!D13</f>
        <v>1960737.7687999997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6" t="s">
        <v>76</v>
      </c>
      <c r="C13" s="11">
        <f>'Fane 11. Tillæg'!F13</f>
        <v>706198.04720725992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6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6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6" t="s">
        <v>42</v>
      </c>
      <c r="C16" s="11">
        <f>SUM(C9:C15)*Prisudvikling2019</f>
        <v>309768.82930804958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6" t="s">
        <v>14</v>
      </c>
      <c r="C17" s="11">
        <f>-SUM(C9:C16)*'Fane 6. Individuelt eff. krav'!G9</f>
        <v>-372785.70712823153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6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-214887.08073444958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6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-74232.95328138156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5" t="s">
        <v>46</v>
      </c>
      <c r="C20" s="17">
        <f>SUM(C9:C19)</f>
        <v>17977379.615267515</v>
      </c>
      <c r="D20" s="18" t="s">
        <v>3</v>
      </c>
      <c r="E20" s="17">
        <f>C20</f>
        <v>17977379.615267515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22149057.706270784</v>
      </c>
      <c r="D22" s="18" t="s">
        <v>3</v>
      </c>
      <c r="E22" s="17">
        <f>C22</f>
        <v>22149057.706270784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95020.248982786536</v>
      </c>
      <c r="D24" s="18" t="s">
        <v>3</v>
      </c>
      <c r="E24" s="17">
        <f>C24</f>
        <v>95020.248982786536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317532.09710602899</v>
      </c>
      <c r="D28" s="18" t="s">
        <v>3</v>
      </c>
      <c r="E28" s="17">
        <f>C28</f>
        <v>317532.09710602899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40538989.667627119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17977379.615267515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303817.71549802099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-365623.94661531079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-214148.29895088452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-74830.749027167913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17626594.336172175</v>
      </c>
      <c r="D14" s="18" t="s">
        <v>3</v>
      </c>
      <c r="E14" s="17">
        <f>C14</f>
        <v>17626594.336172175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22523376.781506758</v>
      </c>
      <c r="D16" s="18" t="s">
        <v>3</v>
      </c>
      <c r="E16" s="17">
        <f>C16</f>
        <v>22523376.781506758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322898.38954712084</v>
      </c>
      <c r="D20" s="18" t="s">
        <v>3</v>
      </c>
      <c r="E20" s="17">
        <f>C20</f>
        <v>322898.38954712084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40472869.507226057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17626594.336172175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297889.44428130973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-358489.6756090697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-213412.05709909138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-75433.358804161209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17277148.688941158</v>
      </c>
      <c r="D13" s="18" t="s">
        <v>3</v>
      </c>
      <c r="E13" s="17">
        <f>C13</f>
        <v>17277148.688941158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22904021.849114221</v>
      </c>
      <c r="D15" s="18" t="s">
        <v>3</v>
      </c>
      <c r="E15" s="17">
        <f>C15</f>
        <v>22904021.849114221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40181170.538055375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17277148.688941158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291983.81284310552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-351382.65003568534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-212678.34644678471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-76040.821379610352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16929030.683922183</v>
      </c>
      <c r="D13" s="18" t="s">
        <v>3</v>
      </c>
      <c r="E13" s="17">
        <f>C13</f>
        <v>16929030.683922183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23291099.818364248</v>
      </c>
      <c r="D15" s="18" t="s">
        <v>3</v>
      </c>
      <c r="E15" s="17">
        <f>C15</f>
        <v>23291099.818364248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40220130.502286434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37349892.138364494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21031198.46107506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16318693.677289434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8887584.3954878915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8348798.8533735713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8849248.0293678921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7741926.284305091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-38336.366119999439</v>
      </c>
      <c r="E22" s="22" t="s">
        <v>3</v>
      </c>
      <c r="F22" s="11">
        <f>D22*(1+Prisudvikling2019)</f>
        <v>-38984.250707427425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-606872.56906848028</v>
      </c>
      <c r="E23" s="22" t="s">
        <v>3</v>
      </c>
      <c r="F23" s="11">
        <f>D23*(1+Prisudvikling2019)</f>
        <v>-617128.71548573754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161</v>
      </c>
      <c r="C10" s="48"/>
      <c r="D10" s="49"/>
      <c r="E10" s="11">
        <v>12023768.75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49490</v>
      </c>
      <c r="F11" s="22" t="s">
        <v>3</v>
      </c>
      <c r="G11" s="1"/>
      <c r="H11" s="1"/>
    </row>
    <row r="12" spans="1:8" ht="26.25" x14ac:dyDescent="0.25">
      <c r="A12" s="1"/>
      <c r="B12" s="44" t="s">
        <v>152</v>
      </c>
      <c r="C12" s="48"/>
      <c r="D12" s="49"/>
      <c r="E12" s="11">
        <v>9261557</v>
      </c>
      <c r="F12" s="22" t="s">
        <v>3</v>
      </c>
      <c r="G12" s="1"/>
      <c r="H12" s="1"/>
    </row>
    <row r="13" spans="1:8" x14ac:dyDescent="0.25">
      <c r="A13" s="1"/>
      <c r="B13" s="44" t="s">
        <v>153</v>
      </c>
      <c r="C13" s="48"/>
      <c r="D13" s="49"/>
      <c r="E13" s="11">
        <v>84163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21418978.75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22149057.706270784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0.02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2018-09-27T09:21:08Z</dcterms:modified>
</cp:coreProperties>
</file>