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4665" tabRatio="904"/>
  </bookViews>
  <sheets>
    <sheet name="Grundlag" sheetId="12" r:id="rId1"/>
    <sheet name="Faktiske driftsomkostninger" sheetId="15" r:id="rId2"/>
    <sheet name="Investeringer" sheetId="20" r:id="rId3"/>
    <sheet name="Finansielle omkostninger" sheetId="28" r:id="rId4"/>
    <sheet name="Ikke-påvirkelige omkostninger" sheetId="18" r:id="rId5"/>
    <sheet name="Gen. inv. faktisk prisniveau" sheetId="31" r:id="rId6"/>
    <sheet name="Gen. inv. 2015-niveau" sheetId="30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3" i="12" l="1"/>
  <c r="B9" i="12"/>
  <c r="D3" i="20" l="1"/>
  <c r="C3" i="15" l="1"/>
  <c r="C4" i="15"/>
  <c r="M3" i="28" l="1"/>
  <c r="G3" i="28" l="1"/>
  <c r="H3" i="28"/>
  <c r="I3" i="28"/>
  <c r="K3" i="28" l="1"/>
  <c r="F3" i="28"/>
  <c r="C2" i="15" l="1"/>
  <c r="C10" i="27"/>
  <c r="B6" i="12" l="1"/>
  <c r="C2" i="27" l="1"/>
  <c r="M2" i="18" l="1"/>
  <c r="C8" i="27" l="1"/>
  <c r="C9" i="27"/>
  <c r="H4" i="28" l="1"/>
  <c r="I4" i="28"/>
  <c r="F4" i="28"/>
  <c r="G4" i="28"/>
  <c r="B10" i="12"/>
  <c r="C7" i="27"/>
  <c r="C6" i="27"/>
  <c r="C5" i="27"/>
  <c r="C4" i="27"/>
  <c r="C3" i="27"/>
  <c r="I5" i="28" l="1"/>
  <c r="F5" i="28"/>
  <c r="H5" i="28"/>
  <c r="G5" i="28"/>
  <c r="D2" i="15"/>
  <c r="J3" i="28"/>
  <c r="B5" i="12"/>
  <c r="L3" i="28" l="1"/>
  <c r="B7" i="12" s="1"/>
  <c r="B8" i="12" s="1"/>
  <c r="B4" i="12" l="1"/>
  <c r="B12" i="12" s="1"/>
  <c r="B14" i="12" s="1"/>
</calcChain>
</file>

<file path=xl/sharedStrings.xml><?xml version="1.0" encoding="utf-8"?>
<sst xmlns="http://schemas.openxmlformats.org/spreadsheetml/2006/main" count="81" uniqueCount="57">
  <si>
    <t>Historiske investeringer</t>
  </si>
  <si>
    <t>Gennemførte investeringer</t>
  </si>
  <si>
    <t xml:space="preserve">Kr. </t>
  </si>
  <si>
    <t>Finansielle omkostninger</t>
  </si>
  <si>
    <t>Faktiske driftsomkostninger</t>
  </si>
  <si>
    <t>Komponenter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</si>
  <si>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</si>
  <si>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</si>
  <si>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</si>
  <si>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</si>
  <si>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</si>
  <si>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</si>
  <si>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</si>
  <si>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</si>
  <si>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</si>
  <si>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</si>
  <si>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</si>
  <si>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</si>
  <si>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</si>
  <si>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</si>
  <si>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</si>
  <si>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</si>
  <si>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</si>
  <si>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</si>
  <si>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</si>
  <si>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</si>
  <si>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</si>
  <si>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</si>
  <si>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</si>
  <si>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</si>
  <si>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</si>
  <si>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</si>
  <si>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</si>
  <si>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</si>
  <si>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</si>
  <si>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</si>
  <si>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</si>
  <si>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</si>
  <si>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</si>
  <si>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2015-2016</t>
  </si>
  <si>
    <t>2016-2017</t>
  </si>
  <si>
    <t>Pristalsreguleret nettofinansielle</t>
  </si>
  <si>
    <t>Tilbagebetaling af vejbidrag</t>
  </si>
  <si>
    <t>2009-2010</t>
  </si>
  <si>
    <t>Historiske investeringer (2009-niveau)</t>
  </si>
  <si>
    <t>Faktisk indberettede investeringer</t>
  </si>
  <si>
    <t>Pristalsreguleret investeringer</t>
  </si>
  <si>
    <t>Samlede ikke-påvirkelige omkostninger</t>
  </si>
  <si>
    <t>Gebyrer i alt</t>
  </si>
  <si>
    <t>2017-2018</t>
  </si>
  <si>
    <t>Pristalsreguleret grundlag (2017-niveau)</t>
  </si>
  <si>
    <t>Nyt niveau for driftsomkostningerne i den økonomiske ramme 2017</t>
  </si>
  <si>
    <t>Pristalsreguleret FADO (2015 niveau)</t>
  </si>
  <si>
    <t>Majbølle Vandværk</t>
  </si>
  <si>
    <t>Grundlag for de økonomiske rammer 2017 (2015-niveau)</t>
  </si>
  <si>
    <t>Udpumpningsanlæg, rentvandspumper på vandværk</t>
  </si>
  <si>
    <t>Hovedtotal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</si>
</sst>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7370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  <xf numFmtId="0" fontId="47" fillId="0" borderId="0"/>
  </cellStyleXfs>
  <cellXfs count="106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7" xfId="27368" applyNumberFormat="1" applyFont="1" applyBorder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0" fontId="0" fillId="0" borderId="28" xfId="0" applyBorder="1"/>
    <xf numFmtId="0" fontId="3" fillId="0" borderId="28" xfId="0" applyFont="1" applyFill="1" applyBorder="1" applyAlignment="1"/>
    <xf numFmtId="166" fontId="0" fillId="0" borderId="28" xfId="27368" applyNumberFormat="1" applyFont="1" applyFill="1" applyBorder="1"/>
    <xf numFmtId="0" fontId="0" fillId="0" borderId="28" xfId="0" applyFill="1" applyBorder="1"/>
    <xf numFmtId="0" fontId="0" fillId="0" borderId="27" xfId="0" applyBorder="1"/>
    <xf numFmtId="0" fontId="3" fillId="0" borderId="0" xfId="27369" applyFont="1" applyAlignment="1">
      <alignment horizontal="left" indent="1"/>
    </xf>
    <xf numFmtId="166" fontId="3" fillId="0" borderId="0" xfId="27369" applyNumberFormat="1" applyFont="1"/>
    <xf numFmtId="0" fontId="47" fillId="0" borderId="0" xfId="27369" applyAlignment="1">
      <alignment horizontal="left" indent="2"/>
    </xf>
    <xf numFmtId="166" fontId="47" fillId="0" borderId="0" xfId="27369" applyNumberFormat="1"/>
    <xf numFmtId="166" fontId="3" fillId="0" borderId="0" xfId="27369" applyNumberFormat="1" applyFont="1" applyFill="1" applyBorder="1"/>
    <xf numFmtId="0" fontId="3" fillId="0" borderId="0" xfId="27369" applyFont="1" applyFill="1" applyBorder="1" applyAlignment="1">
      <alignment horizontal="left"/>
    </xf>
    <xf numFmtId="0" fontId="47" fillId="0" borderId="0" xfId="27369"/>
    <xf numFmtId="0" fontId="47" fillId="0" borderId="0" xfId="27369" applyFill="1" applyBorder="1"/>
    <xf numFmtId="0" fontId="47" fillId="0" borderId="0" xfId="27369"/>
    <xf numFmtId="0" fontId="47" fillId="0" borderId="0" xfId="27369" applyFill="1" applyBorder="1"/>
    <xf numFmtId="0" fontId="47" fillId="0" borderId="0" xfId="27369"/>
    <xf numFmtId="0" fontId="3" fillId="55" borderId="29" xfId="27369" applyFont="1" applyFill="1" applyBorder="1"/>
    <xf numFmtId="0" fontId="3" fillId="0" borderId="29" xfId="27369" applyFont="1" applyBorder="1" applyAlignment="1">
      <alignment horizontal="left"/>
    </xf>
    <xf numFmtId="166" fontId="3" fillId="0" borderId="29" xfId="27369" applyNumberFormat="1" applyFont="1" applyBorder="1"/>
    <xf numFmtId="0" fontId="3" fillId="0" borderId="0" xfId="27369" applyFont="1" applyAlignment="1">
      <alignment horizontal="left" indent="1"/>
    </xf>
    <xf numFmtId="166" fontId="3" fillId="0" borderId="0" xfId="27369" applyNumberFormat="1" applyFont="1"/>
    <xf numFmtId="0" fontId="47" fillId="0" borderId="0" xfId="27369" applyAlignment="1">
      <alignment horizontal="left" indent="2"/>
    </xf>
    <xf numFmtId="166" fontId="47" fillId="0" borderId="0" xfId="27369" applyNumberFormat="1"/>
    <xf numFmtId="0" fontId="3" fillId="55" borderId="30" xfId="27369" applyFont="1" applyFill="1" applyBorder="1" applyAlignment="1">
      <alignment horizontal="left"/>
    </xf>
    <xf numFmtId="166" fontId="3" fillId="55" borderId="30" xfId="27369" applyNumberFormat="1" applyFont="1" applyFill="1" applyBorder="1"/>
    <xf numFmtId="0" fontId="3" fillId="0" borderId="0" xfId="27369" applyFont="1" applyFill="1" applyBorder="1"/>
    <xf numFmtId="0" fontId="47" fillId="0" borderId="0" xfId="27369" applyFill="1" applyBorder="1"/>
    <xf numFmtId="166" fontId="3" fillId="0" borderId="0" xfId="27369" applyNumberFormat="1" applyFont="1" applyFill="1" applyBorder="1"/>
    <xf numFmtId="166" fontId="47" fillId="0" borderId="0" xfId="27369" applyNumberFormat="1" applyFill="1" applyBorder="1"/>
    <xf numFmtId="0" fontId="47" fillId="0" borderId="0" xfId="27369"/>
    <xf numFmtId="0" fontId="3" fillId="55" borderId="29" xfId="27369" applyFont="1" applyFill="1" applyBorder="1"/>
    <xf numFmtId="0" fontId="3" fillId="0" borderId="29" xfId="27369" applyFont="1" applyBorder="1" applyAlignment="1">
      <alignment horizontal="left"/>
    </xf>
    <xf numFmtId="166" fontId="3" fillId="0" borderId="29" xfId="27369" applyNumberFormat="1" applyFont="1" applyBorder="1"/>
    <xf numFmtId="0" fontId="3" fillId="0" borderId="0" xfId="27369" applyFont="1" applyAlignment="1">
      <alignment horizontal="left" indent="1"/>
    </xf>
    <xf numFmtId="166" fontId="3" fillId="0" borderId="0" xfId="27369" applyNumberFormat="1" applyFont="1"/>
    <xf numFmtId="0" fontId="47" fillId="0" borderId="0" xfId="27369" applyAlignment="1">
      <alignment horizontal="left" indent="2"/>
    </xf>
    <xf numFmtId="166" fontId="47" fillId="0" borderId="0" xfId="27369" applyNumberFormat="1"/>
    <xf numFmtId="0" fontId="3" fillId="55" borderId="30" xfId="27369" applyFont="1" applyFill="1" applyBorder="1" applyAlignment="1">
      <alignment horizontal="left"/>
    </xf>
    <xf numFmtId="166" fontId="3" fillId="55" borderId="30" xfId="27369" applyNumberFormat="1" applyFont="1" applyFill="1" applyBorder="1"/>
    <xf numFmtId="0" fontId="3" fillId="0" borderId="0" xfId="27369" applyFont="1" applyFill="1" applyBorder="1"/>
    <xf numFmtId="0" fontId="47" fillId="0" borderId="0" xfId="27369" applyFill="1" applyBorder="1"/>
    <xf numFmtId="166" fontId="3" fillId="0" borderId="0" xfId="27369" applyNumberFormat="1" applyFont="1" applyFill="1" applyBorder="1"/>
    <xf numFmtId="166" fontId="47" fillId="0" borderId="0" xfId="27369" applyNumberFormat="1" applyFill="1" applyBorder="1"/>
    <xf numFmtId="0" fontId="46" fillId="0" borderId="0" xfId="0" applyFont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70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28" xfId="27369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tabSelected="1" workbookViewId="0">
      <selection activeCell="B14" sqref="B14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97" customFormat="1" ht="18.75" x14ac:dyDescent="0.3">
      <c r="A1" s="97" t="s">
        <v>53</v>
      </c>
    </row>
    <row r="2" spans="1:3" s="20" customFormat="1" ht="15.75" thickBot="1" x14ac:dyDescent="0.3">
      <c r="A2" s="14" t="s">
        <v>5</v>
      </c>
      <c r="B2" s="14" t="s">
        <v>6</v>
      </c>
    </row>
    <row r="3" spans="1:3" x14ac:dyDescent="0.25">
      <c r="A3" s="3" t="s">
        <v>4</v>
      </c>
      <c r="B3" s="28">
        <f>'Faktiske driftsomkostninger'!D2</f>
        <v>361597.65627099999</v>
      </c>
      <c r="C3" t="s">
        <v>8</v>
      </c>
    </row>
    <row r="4" spans="1:3" s="22" customFormat="1" x14ac:dyDescent="0.25">
      <c r="A4" s="2" t="s">
        <v>9</v>
      </c>
      <c r="B4" s="37">
        <f>SUM(B3:B3)</f>
        <v>361597.65627099999</v>
      </c>
      <c r="C4" s="44" t="s">
        <v>8</v>
      </c>
    </row>
    <row r="5" spans="1:3" x14ac:dyDescent="0.25">
      <c r="A5" s="36" t="s">
        <v>0</v>
      </c>
      <c r="B5" s="30">
        <f>Investeringer!D3</f>
        <v>186004.48471591595</v>
      </c>
      <c r="C5" s="19" t="s">
        <v>8</v>
      </c>
    </row>
    <row r="6" spans="1:3" x14ac:dyDescent="0.25">
      <c r="A6" s="3" t="s">
        <v>1</v>
      </c>
      <c r="B6" s="28">
        <f>Investeringer!E3</f>
        <v>3655</v>
      </c>
      <c r="C6" t="s">
        <v>8</v>
      </c>
    </row>
    <row r="7" spans="1:3" s="18" customFormat="1" x14ac:dyDescent="0.25">
      <c r="A7" s="3" t="s">
        <v>3</v>
      </c>
      <c r="B7" s="28">
        <f>'Finansielle omkostninger'!M3</f>
        <v>0</v>
      </c>
      <c r="C7" t="s">
        <v>8</v>
      </c>
    </row>
    <row r="8" spans="1:3" s="18" customFormat="1" x14ac:dyDescent="0.25">
      <c r="A8" s="2" t="s">
        <v>38</v>
      </c>
      <c r="B8" s="37">
        <f>SUM(B5:B7)</f>
        <v>189659.48471591595</v>
      </c>
      <c r="C8" s="44" t="s">
        <v>8</v>
      </c>
    </row>
    <row r="9" spans="1:3" s="18" customFormat="1" x14ac:dyDescent="0.25">
      <c r="A9" s="3" t="s">
        <v>7</v>
      </c>
      <c r="B9" s="28">
        <f>'Ikke-påvirkelige omkostninger'!M2</f>
        <v>216003</v>
      </c>
      <c r="C9" t="s">
        <v>8</v>
      </c>
    </row>
    <row r="10" spans="1:3" s="18" customFormat="1" x14ac:dyDescent="0.25">
      <c r="A10" s="2" t="s">
        <v>47</v>
      </c>
      <c r="B10" s="37">
        <f>SUM(B9:B9)</f>
        <v>216003</v>
      </c>
      <c r="C10" s="44" t="s">
        <v>8</v>
      </c>
    </row>
    <row r="11" spans="1:3" x14ac:dyDescent="0.25">
      <c r="A11" s="1"/>
      <c r="B11" s="28"/>
    </row>
    <row r="12" spans="1:3" ht="15.75" thickBot="1" x14ac:dyDescent="0.3">
      <c r="A12" s="23" t="s">
        <v>54</v>
      </c>
      <c r="B12" s="29">
        <f>SUM(B4,B8,B10)</f>
        <v>767260.14098691591</v>
      </c>
      <c r="C12" s="23" t="s">
        <v>2</v>
      </c>
    </row>
    <row r="13" spans="1:3" ht="15.75" thickTop="1" x14ac:dyDescent="0.25"/>
    <row r="14" spans="1:3" ht="15.75" thickBot="1" x14ac:dyDescent="0.3">
      <c r="A14" s="23" t="s">
        <v>50</v>
      </c>
      <c r="B14" s="29">
        <f>B12*Pristalsregulering!C8*Pristalsregulering!C9</f>
        <v>774051.7282672954</v>
      </c>
      <c r="C14" s="23" t="s">
        <v>2</v>
      </c>
    </row>
    <row r="15" spans="1:3" ht="15.75" hidden="1" thickTop="1" x14ac:dyDescent="0.25">
      <c r="B15" s="43"/>
    </row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mergeCells count="1">
    <mergeCell ref="A1:XFD1"/>
  </mergeCells>
  <hyperlinks>
    <hyperlink ref="A3" location="'Faktiske driftsomkostninger'!A1" display="Faktiske driftsomkostninger"/>
    <hyperlink ref="A9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B2" sqref="B2"/>
    </sheetView>
  </sheetViews>
  <sheetFormatPr defaultColWidth="0" defaultRowHeight="15" zeroHeight="1" x14ac:dyDescent="0.25"/>
  <cols>
    <col min="1" max="1" width="5" style="18" bestFit="1" customWidth="1"/>
    <col min="2" max="3" width="15.7109375" style="28" customWidth="1"/>
    <col min="4" max="4" width="44.140625" style="28" customWidth="1"/>
    <col min="5" max="12" width="0" hidden="1" customWidth="1"/>
    <col min="13" max="16384" width="9.140625" hidden="1"/>
  </cols>
  <sheetData>
    <row r="1" spans="1:4" s="42" customFormat="1" ht="60.75" thickBot="1" x14ac:dyDescent="0.3">
      <c r="A1" s="40" t="s">
        <v>10</v>
      </c>
      <c r="B1" s="41" t="s">
        <v>11</v>
      </c>
      <c r="C1" s="41" t="s">
        <v>52</v>
      </c>
      <c r="D1" s="9" t="s">
        <v>51</v>
      </c>
    </row>
    <row r="2" spans="1:4" s="19" customFormat="1" ht="15.75" thickTop="1" x14ac:dyDescent="0.25">
      <c r="A2" s="24">
        <v>2015</v>
      </c>
      <c r="B2" s="38">
        <v>623937</v>
      </c>
      <c r="C2" s="39">
        <f>B2</f>
        <v>623937</v>
      </c>
      <c r="D2" s="53">
        <f>AVERAGEIF(C2:C4,"&lt;&gt;0")</f>
        <v>361597.65627099999</v>
      </c>
    </row>
    <row r="3" spans="1:4" s="19" customFormat="1" x14ac:dyDescent="0.25">
      <c r="A3" s="24">
        <v>2014</v>
      </c>
      <c r="B3" s="38">
        <v>241902</v>
      </c>
      <c r="C3" s="39">
        <f>B3*Pristalsregulering!C7</f>
        <v>242095.52159999998</v>
      </c>
      <c r="D3" s="28"/>
    </row>
    <row r="4" spans="1:4" x14ac:dyDescent="0.25">
      <c r="A4" s="24">
        <v>2013</v>
      </c>
      <c r="B4" s="38">
        <v>215355.25</v>
      </c>
      <c r="C4" s="39">
        <f>B4*Pristalsregulering!C6*Pristalsregulering!C7</f>
        <v>218760.44721299998</v>
      </c>
    </row>
    <row r="5" spans="1:4" hidden="1" x14ac:dyDescent="0.25"/>
    <row r="6" spans="1:4" hidden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D3" sqref="D3"/>
    </sheetView>
  </sheetViews>
  <sheetFormatPr defaultColWidth="0" defaultRowHeight="15" zeroHeight="1" x14ac:dyDescent="0.25"/>
  <cols>
    <col min="1" max="1" width="9.140625" style="18" customWidth="1"/>
    <col min="2" max="2" width="35.5703125" bestFit="1" customWidth="1"/>
    <col min="3" max="3" width="25.85546875" style="54" bestFit="1" customWidth="1"/>
    <col min="4" max="4" width="22.5703125" bestFit="1" customWidth="1"/>
    <col min="5" max="5" width="25.85546875" bestFit="1" customWidth="1"/>
    <col min="6" max="7" width="0" hidden="1" customWidth="1"/>
    <col min="8" max="16384" width="9.140625" hidden="1"/>
  </cols>
  <sheetData>
    <row r="1" spans="1:5" s="18" customFormat="1" ht="15.75" thickBot="1" x14ac:dyDescent="0.3">
      <c r="A1" s="52"/>
      <c r="B1" s="98" t="s">
        <v>45</v>
      </c>
      <c r="C1" s="99"/>
      <c r="D1" s="100" t="s">
        <v>46</v>
      </c>
      <c r="E1" s="100"/>
    </row>
    <row r="2" spans="1:5" s="18" customFormat="1" ht="15.75" thickTop="1" x14ac:dyDescent="0.25">
      <c r="A2" s="50" t="s">
        <v>10</v>
      </c>
      <c r="B2" s="58" t="s">
        <v>44</v>
      </c>
      <c r="C2" s="24" t="s">
        <v>1</v>
      </c>
      <c r="D2" s="18" t="s">
        <v>0</v>
      </c>
      <c r="E2" s="18" t="s">
        <v>1</v>
      </c>
    </row>
    <row r="3" spans="1:5" s="18" customFormat="1" x14ac:dyDescent="0.25">
      <c r="A3" s="51">
        <v>2015</v>
      </c>
      <c r="B3" s="35">
        <v>170850.24481835638</v>
      </c>
      <c r="C3" s="31">
        <v>3652</v>
      </c>
      <c r="D3" s="28">
        <f>B3*Pristalsregulering!C2*Pristalsregulering!C3*Pristalsregulering!C4*Pristalsregulering!C5*Pristalsregulering!C6*Pristalsregulering!C7</f>
        <v>186004.48471591595</v>
      </c>
      <c r="E3" s="28">
        <v>3655</v>
      </c>
    </row>
    <row r="4" spans="1:5" s="18" customFormat="1" hidden="1" x14ac:dyDescent="0.25">
      <c r="A4" s="19"/>
      <c r="B4" s="19"/>
      <c r="C4" s="54"/>
    </row>
    <row r="5" spans="1:5" s="22" customFormat="1" hidden="1" x14ac:dyDescent="0.25">
      <c r="A5" s="4"/>
      <c r="B5" s="4"/>
      <c r="C5" s="55"/>
    </row>
    <row r="6" spans="1:5" hidden="1" x14ac:dyDescent="0.25">
      <c r="A6" s="21"/>
      <c r="B6" s="49"/>
      <c r="C6" s="56"/>
    </row>
    <row r="7" spans="1:5" hidden="1" x14ac:dyDescent="0.25">
      <c r="A7" s="21"/>
      <c r="B7" s="21"/>
      <c r="C7" s="57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A4" sqref="A4"/>
    </sheetView>
  </sheetViews>
  <sheetFormatPr defaultColWidth="0" defaultRowHeight="15" customHeight="1" zeroHeight="1" x14ac:dyDescent="0.25"/>
  <cols>
    <col min="1" max="1" width="5" style="18" bestFit="1" customWidth="1"/>
    <col min="2" max="3" width="15.7109375" style="18" customWidth="1"/>
    <col min="4" max="4" width="18.140625" style="18" bestFit="1" customWidth="1"/>
    <col min="5" max="5" width="15.7109375" style="24" customWidth="1"/>
    <col min="6" max="7" width="15.7109375" style="18" customWidth="1"/>
    <col min="8" max="8" width="18.140625" style="18" bestFit="1" customWidth="1"/>
    <col min="9" max="9" width="15.7109375" style="24" customWidth="1"/>
    <col min="10" max="11" width="15.7109375" style="18" customWidth="1"/>
    <col min="12" max="12" width="15.7109375" style="24" customWidth="1"/>
    <col min="13" max="13" width="15.7109375" style="18" customWidth="1"/>
    <col min="14" max="18" width="0" style="18" hidden="1" customWidth="1"/>
    <col min="19" max="16384" width="9.140625" style="18" hidden="1"/>
  </cols>
  <sheetData>
    <row r="1" spans="1:14" ht="15.75" thickBot="1" x14ac:dyDescent="0.3">
      <c r="A1" s="25"/>
      <c r="B1" s="101" t="s">
        <v>31</v>
      </c>
      <c r="C1" s="102"/>
      <c r="D1" s="102"/>
      <c r="E1" s="102"/>
      <c r="F1" s="98" t="s">
        <v>41</v>
      </c>
      <c r="G1" s="103"/>
      <c r="H1" s="103"/>
      <c r="I1" s="103"/>
      <c r="J1" s="104" t="s">
        <v>20</v>
      </c>
      <c r="K1" s="100"/>
      <c r="L1" s="105"/>
      <c r="M1" s="11"/>
    </row>
    <row r="2" spans="1:14" s="22" customFormat="1" ht="15.75" thickTop="1" x14ac:dyDescent="0.25">
      <c r="A2" s="15" t="s">
        <v>10</v>
      </c>
      <c r="B2" s="6" t="s">
        <v>32</v>
      </c>
      <c r="C2" s="5" t="s">
        <v>33</v>
      </c>
      <c r="D2" s="5" t="s">
        <v>34</v>
      </c>
      <c r="E2" s="13" t="s">
        <v>35</v>
      </c>
      <c r="F2" s="5" t="s">
        <v>32</v>
      </c>
      <c r="G2" s="5" t="s">
        <v>33</v>
      </c>
      <c r="H2" s="5" t="s">
        <v>34</v>
      </c>
      <c r="I2" s="13" t="s">
        <v>35</v>
      </c>
      <c r="J2" s="16" t="s">
        <v>36</v>
      </c>
      <c r="K2" s="16" t="s">
        <v>33</v>
      </c>
      <c r="L2" s="13" t="s">
        <v>48</v>
      </c>
      <c r="M2" s="4" t="s">
        <v>19</v>
      </c>
      <c r="N2" s="27"/>
    </row>
    <row r="3" spans="1:14" x14ac:dyDescent="0.25">
      <c r="A3" s="24">
        <v>2015</v>
      </c>
      <c r="B3" s="35">
        <v>0</v>
      </c>
      <c r="C3" s="30">
        <v>0</v>
      </c>
      <c r="D3" s="30">
        <v>0</v>
      </c>
      <c r="E3" s="33">
        <v>0</v>
      </c>
      <c r="F3" s="30">
        <f>B3</f>
        <v>0</v>
      </c>
      <c r="G3" s="30">
        <f t="shared" ref="G3:I3" si="0">C3</f>
        <v>0</v>
      </c>
      <c r="H3" s="30">
        <f t="shared" si="0"/>
        <v>0</v>
      </c>
      <c r="I3" s="33">
        <f t="shared" si="0"/>
        <v>0</v>
      </c>
      <c r="J3" s="32">
        <f>AVERAGE(F3:F5)</f>
        <v>0</v>
      </c>
      <c r="K3" s="32">
        <f>G3</f>
        <v>0</v>
      </c>
      <c r="L3" s="33">
        <f>AVERAGE(H3:H5)+AVERAGE(I3:I5)</f>
        <v>0</v>
      </c>
      <c r="M3" s="34">
        <f>SUM(J3:L3)</f>
        <v>0</v>
      </c>
      <c r="N3" s="19"/>
    </row>
    <row r="4" spans="1:14" x14ac:dyDescent="0.25">
      <c r="A4" s="24">
        <v>2014</v>
      </c>
      <c r="B4" s="35">
        <v>0</v>
      </c>
      <c r="C4" s="30">
        <v>0</v>
      </c>
      <c r="D4" s="30">
        <v>0</v>
      </c>
      <c r="E4" s="31">
        <v>0</v>
      </c>
      <c r="F4" s="30">
        <f>B4*Pristalsregulering!$C$8</f>
        <v>0</v>
      </c>
      <c r="G4" s="30">
        <f>C4*Pristalsregulering!$C$8</f>
        <v>0</v>
      </c>
      <c r="H4" s="30">
        <f>D4*Pristalsregulering!$C$8</f>
        <v>0</v>
      </c>
      <c r="I4" s="31">
        <f>E4*Pristalsregulering!$C$8</f>
        <v>0</v>
      </c>
      <c r="J4" s="30"/>
      <c r="L4" s="31"/>
      <c r="M4" s="28"/>
    </row>
    <row r="5" spans="1:14" x14ac:dyDescent="0.25">
      <c r="A5" s="24">
        <v>2013</v>
      </c>
      <c r="B5" s="35">
        <v>0</v>
      </c>
      <c r="C5" s="30">
        <v>0</v>
      </c>
      <c r="D5" s="30">
        <v>0</v>
      </c>
      <c r="E5" s="31">
        <v>0</v>
      </c>
      <c r="F5" s="30">
        <f>B5*Pristalsregulering!$C$7*Pristalsregulering!$C$8</f>
        <v>0</v>
      </c>
      <c r="G5" s="30">
        <f>C5*Pristalsregulering!$C$7*Pristalsregulering!$C$8</f>
        <v>0</v>
      </c>
      <c r="H5" s="30">
        <f>D5*Pristalsregulering!$C$7*Pristalsregulering!$C$8</f>
        <v>0</v>
      </c>
      <c r="I5" s="31">
        <f>E5*Pristalsregulering!$C$7*Pristalsregulering!$C$8</f>
        <v>0</v>
      </c>
      <c r="J5" s="28"/>
      <c r="L5" s="31"/>
      <c r="M5" s="28"/>
    </row>
  </sheetData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>
      <selection activeCell="A2" sqref="A2"/>
    </sheetView>
  </sheetViews>
  <sheetFormatPr defaultColWidth="0" defaultRowHeight="15" zeroHeight="1" x14ac:dyDescent="0.25"/>
  <cols>
    <col min="1" max="1" width="5" style="21" bestFit="1" customWidth="1"/>
    <col min="2" max="2" width="34.28515625" style="21" bestFit="1" customWidth="1"/>
    <col min="3" max="3" width="24" style="21" bestFit="1" customWidth="1"/>
    <col min="4" max="4" width="16.42578125" style="21" bestFit="1" customWidth="1"/>
    <col min="5" max="5" width="23.7109375" style="21" bestFit="1" customWidth="1"/>
    <col min="6" max="6" width="15.7109375" style="21" customWidth="1"/>
    <col min="7" max="7" width="25" style="21" bestFit="1" customWidth="1"/>
    <col min="8" max="8" width="16.5703125" style="21" bestFit="1" customWidth="1"/>
    <col min="9" max="9" width="51.7109375" style="21" bestFit="1" customWidth="1"/>
    <col min="10" max="10" width="44.5703125" style="21" bestFit="1" customWidth="1"/>
    <col min="11" max="11" width="44.5703125" style="21" customWidth="1"/>
    <col min="12" max="12" width="16.85546875" style="26" bestFit="1" customWidth="1"/>
    <col min="13" max="13" width="15.7109375" style="21" customWidth="1"/>
    <col min="14" max="17" width="0" style="21" hidden="1" customWidth="1"/>
    <col min="18" max="16384" width="9.140625" style="21" hidden="1"/>
  </cols>
  <sheetData>
    <row r="1" spans="1:13" s="17" customFormat="1" ht="15.75" thickBot="1" x14ac:dyDescent="0.3">
      <c r="A1" s="10" t="s">
        <v>10</v>
      </c>
      <c r="B1" s="47" t="s">
        <v>21</v>
      </c>
      <c r="C1" s="47" t="s">
        <v>22</v>
      </c>
      <c r="D1" s="47" t="s">
        <v>23</v>
      </c>
      <c r="E1" s="47" t="s">
        <v>24</v>
      </c>
      <c r="F1" s="47" t="s">
        <v>25</v>
      </c>
      <c r="G1" s="47" t="s">
        <v>26</v>
      </c>
      <c r="H1" s="47" t="s">
        <v>27</v>
      </c>
      <c r="I1" s="47" t="s">
        <v>28</v>
      </c>
      <c r="J1" s="47" t="s">
        <v>29</v>
      </c>
      <c r="K1" s="47" t="s">
        <v>42</v>
      </c>
      <c r="L1" s="48" t="s">
        <v>30</v>
      </c>
      <c r="M1" s="12" t="s">
        <v>19</v>
      </c>
    </row>
    <row r="2" spans="1:13" ht="15.75" thickTop="1" x14ac:dyDescent="0.25">
      <c r="A2" s="26">
        <v>2015</v>
      </c>
      <c r="B2" s="32"/>
      <c r="C2" s="32"/>
      <c r="D2" s="32"/>
      <c r="E2" s="32">
        <v>40000</v>
      </c>
      <c r="F2" s="32"/>
      <c r="G2" s="32">
        <v>176003</v>
      </c>
      <c r="H2" s="32"/>
      <c r="I2" s="32"/>
      <c r="J2" s="32"/>
      <c r="K2" s="32"/>
      <c r="L2" s="33"/>
      <c r="M2" s="34">
        <f>SUM(B2:L2)</f>
        <v>216003</v>
      </c>
    </row>
    <row r="3" spans="1:13" hidden="1" x14ac:dyDescent="0.2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37</v>
      </c>
    </row>
    <row r="4" spans="1:13" hidden="1" x14ac:dyDescent="0.2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37</v>
      </c>
    </row>
    <row r="5" spans="1:13" hidden="1" x14ac:dyDescent="0.2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9"/>
  <sheetViews>
    <sheetView workbookViewId="0">
      <selection activeCell="O28" sqref="O28"/>
    </sheetView>
  </sheetViews>
  <sheetFormatPr defaultRowHeight="15" x14ac:dyDescent="0.25"/>
  <sheetData>
    <row r="1" spans="1:94" x14ac:dyDescent="0.25">
      <c r="A1" s="70"/>
      <c r="B1" s="70">
        <v>2010</v>
      </c>
      <c r="C1" s="70">
        <v>2011</v>
      </c>
      <c r="D1" s="70">
        <v>2012</v>
      </c>
      <c r="E1" s="70">
        <v>2013</v>
      </c>
      <c r="F1" s="70">
        <v>2014</v>
      </c>
      <c r="G1" s="70">
        <v>2015</v>
      </c>
      <c r="H1" s="70">
        <v>2016</v>
      </c>
      <c r="I1" s="70">
        <v>2017</v>
      </c>
      <c r="J1" s="70">
        <v>2018</v>
      </c>
      <c r="K1" s="70">
        <v>2019</v>
      </c>
      <c r="L1" s="70">
        <v>2020</v>
      </c>
      <c r="M1" s="70">
        <v>2021</v>
      </c>
      <c r="N1" s="70">
        <v>2022</v>
      </c>
      <c r="O1" s="70">
        <v>2023</v>
      </c>
      <c r="P1" s="70">
        <v>2024</v>
      </c>
      <c r="Q1" s="70">
        <v>2025</v>
      </c>
      <c r="R1" s="70">
        <v>2026</v>
      </c>
      <c r="S1" s="70">
        <v>2027</v>
      </c>
      <c r="T1" s="70">
        <v>2028</v>
      </c>
      <c r="U1" s="70">
        <v>2029</v>
      </c>
      <c r="V1" s="70">
        <v>2030</v>
      </c>
      <c r="W1" s="70">
        <v>2031</v>
      </c>
      <c r="X1" s="70">
        <v>2032</v>
      </c>
      <c r="Y1" s="70">
        <v>2033</v>
      </c>
      <c r="Z1" s="70">
        <v>2034</v>
      </c>
      <c r="AA1" s="70">
        <v>2035</v>
      </c>
      <c r="AB1" s="70">
        <v>2036</v>
      </c>
      <c r="AC1" s="70">
        <v>2037</v>
      </c>
      <c r="AD1" s="70">
        <v>2038</v>
      </c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80"/>
      <c r="CO1" s="80"/>
      <c r="CP1" s="80"/>
    </row>
    <row r="2" spans="1:94" x14ac:dyDescent="0.25">
      <c r="A2" s="71"/>
      <c r="B2" s="72"/>
      <c r="C2" s="72"/>
      <c r="D2" s="72"/>
      <c r="E2" s="72"/>
      <c r="F2" s="72">
        <v>3652.2</v>
      </c>
      <c r="G2" s="72">
        <v>3652.2</v>
      </c>
      <c r="H2" s="72">
        <v>3652.2</v>
      </c>
      <c r="I2" s="72">
        <v>3652.2</v>
      </c>
      <c r="J2" s="72">
        <v>3652.2</v>
      </c>
      <c r="K2" s="72">
        <v>3652.2</v>
      </c>
      <c r="L2" s="72">
        <v>3652.2</v>
      </c>
      <c r="M2" s="72">
        <v>3652.2</v>
      </c>
      <c r="N2" s="72">
        <v>3652.2</v>
      </c>
      <c r="O2" s="72">
        <v>3652.2</v>
      </c>
      <c r="P2" s="72">
        <v>3652.2</v>
      </c>
      <c r="Q2" s="72">
        <v>3652.2</v>
      </c>
      <c r="R2" s="72">
        <v>3652.2</v>
      </c>
      <c r="S2" s="72">
        <v>3652.2</v>
      </c>
      <c r="T2" s="72">
        <v>3652.2</v>
      </c>
      <c r="U2" s="72">
        <v>3652.2</v>
      </c>
      <c r="V2" s="72">
        <v>3652.2</v>
      </c>
      <c r="W2" s="72">
        <v>3652.2</v>
      </c>
      <c r="X2" s="72">
        <v>3652.2</v>
      </c>
      <c r="Y2" s="72">
        <v>3652.2</v>
      </c>
      <c r="Z2" s="72">
        <v>3652.2</v>
      </c>
      <c r="AA2" s="72">
        <v>3652.2</v>
      </c>
      <c r="AB2" s="72">
        <v>3652.2</v>
      </c>
      <c r="AC2" s="72">
        <v>3652.2</v>
      </c>
      <c r="AD2" s="72">
        <v>3652.2</v>
      </c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0"/>
      <c r="CO2" s="80"/>
      <c r="CP2" s="80"/>
    </row>
    <row r="3" spans="1:94" x14ac:dyDescent="0.25">
      <c r="A3" s="73">
        <v>2014</v>
      </c>
      <c r="B3" s="74"/>
      <c r="C3" s="74"/>
      <c r="D3" s="74"/>
      <c r="E3" s="74"/>
      <c r="F3" s="74">
        <v>3652.2</v>
      </c>
      <c r="G3" s="74">
        <v>3652.2</v>
      </c>
      <c r="H3" s="74">
        <v>3652.2</v>
      </c>
      <c r="I3" s="74">
        <v>3652.2</v>
      </c>
      <c r="J3" s="74">
        <v>3652.2</v>
      </c>
      <c r="K3" s="74">
        <v>3652.2</v>
      </c>
      <c r="L3" s="74">
        <v>3652.2</v>
      </c>
      <c r="M3" s="74">
        <v>3652.2</v>
      </c>
      <c r="N3" s="74">
        <v>3652.2</v>
      </c>
      <c r="O3" s="74">
        <v>3652.2</v>
      </c>
      <c r="P3" s="74">
        <v>3652.2</v>
      </c>
      <c r="Q3" s="74">
        <v>3652.2</v>
      </c>
      <c r="R3" s="74">
        <v>3652.2</v>
      </c>
      <c r="S3" s="74">
        <v>3652.2</v>
      </c>
      <c r="T3" s="74">
        <v>3652.2</v>
      </c>
      <c r="U3" s="74">
        <v>3652.2</v>
      </c>
      <c r="V3" s="74">
        <v>3652.2</v>
      </c>
      <c r="W3" s="74">
        <v>3652.2</v>
      </c>
      <c r="X3" s="74">
        <v>3652.2</v>
      </c>
      <c r="Y3" s="74">
        <v>3652.2</v>
      </c>
      <c r="Z3" s="74">
        <v>3652.2</v>
      </c>
      <c r="AA3" s="74">
        <v>3652.2</v>
      </c>
      <c r="AB3" s="74">
        <v>3652.2</v>
      </c>
      <c r="AC3" s="74">
        <v>3652.2</v>
      </c>
      <c r="AD3" s="74">
        <v>3652.2</v>
      </c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0"/>
      <c r="CO3" s="80"/>
      <c r="CP3" s="80"/>
    </row>
    <row r="4" spans="1:94" x14ac:dyDescent="0.25">
      <c r="A4" s="75" t="s">
        <v>55</v>
      </c>
      <c r="B4" s="76"/>
      <c r="C4" s="76"/>
      <c r="D4" s="76"/>
      <c r="E4" s="76"/>
      <c r="F4" s="76">
        <v>3652.2</v>
      </c>
      <c r="G4" s="76">
        <v>3652.2</v>
      </c>
      <c r="H4" s="76">
        <v>3652.2</v>
      </c>
      <c r="I4" s="76">
        <v>3652.2</v>
      </c>
      <c r="J4" s="76">
        <v>3652.2</v>
      </c>
      <c r="K4" s="76">
        <v>3652.2</v>
      </c>
      <c r="L4" s="76">
        <v>3652.2</v>
      </c>
      <c r="M4" s="76">
        <v>3652.2</v>
      </c>
      <c r="N4" s="76">
        <v>3652.2</v>
      </c>
      <c r="O4" s="76">
        <v>3652.2</v>
      </c>
      <c r="P4" s="76">
        <v>3652.2</v>
      </c>
      <c r="Q4" s="76">
        <v>3652.2</v>
      </c>
      <c r="R4" s="76">
        <v>3652.2</v>
      </c>
      <c r="S4" s="76">
        <v>3652.2</v>
      </c>
      <c r="T4" s="76">
        <v>3652.2</v>
      </c>
      <c r="U4" s="76">
        <v>3652.2</v>
      </c>
      <c r="V4" s="76">
        <v>3652.2</v>
      </c>
      <c r="W4" s="76">
        <v>3652.2</v>
      </c>
      <c r="X4" s="76">
        <v>3652.2</v>
      </c>
      <c r="Y4" s="76">
        <v>3652.2</v>
      </c>
      <c r="Z4" s="76">
        <v>3652.2</v>
      </c>
      <c r="AA4" s="76">
        <v>3652.2</v>
      </c>
      <c r="AB4" s="76">
        <v>3652.2</v>
      </c>
      <c r="AC4" s="76">
        <v>3652.2</v>
      </c>
      <c r="AD4" s="76">
        <v>3652.2</v>
      </c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0"/>
      <c r="CO4" s="80"/>
      <c r="CP4" s="80"/>
    </row>
    <row r="5" spans="1:94" x14ac:dyDescent="0.25">
      <c r="A5" s="77" t="s">
        <v>56</v>
      </c>
      <c r="B5" s="78"/>
      <c r="C5" s="78"/>
      <c r="D5" s="78"/>
      <c r="E5" s="78"/>
      <c r="F5" s="78">
        <v>3652.2</v>
      </c>
      <c r="G5" s="78">
        <v>3652.2</v>
      </c>
      <c r="H5" s="78">
        <v>3652.2</v>
      </c>
      <c r="I5" s="78">
        <v>3652.2</v>
      </c>
      <c r="J5" s="78">
        <v>3652.2</v>
      </c>
      <c r="K5" s="78">
        <v>3652.2</v>
      </c>
      <c r="L5" s="78">
        <v>3652.2</v>
      </c>
      <c r="M5" s="78">
        <v>3652.2</v>
      </c>
      <c r="N5" s="78">
        <v>3652.2</v>
      </c>
      <c r="O5" s="78">
        <v>3652.2</v>
      </c>
      <c r="P5" s="78">
        <v>3652.2</v>
      </c>
      <c r="Q5" s="78">
        <v>3652.2</v>
      </c>
      <c r="R5" s="78">
        <v>3652.2</v>
      </c>
      <c r="S5" s="78">
        <v>3652.2</v>
      </c>
      <c r="T5" s="78">
        <v>3652.2</v>
      </c>
      <c r="U5" s="78">
        <v>3652.2</v>
      </c>
      <c r="V5" s="78">
        <v>3652.2</v>
      </c>
      <c r="W5" s="78">
        <v>3652.2</v>
      </c>
      <c r="X5" s="78">
        <v>3652.2</v>
      </c>
      <c r="Y5" s="78">
        <v>3652.2</v>
      </c>
      <c r="Z5" s="78">
        <v>3652.2</v>
      </c>
      <c r="AA5" s="78">
        <v>3652.2</v>
      </c>
      <c r="AB5" s="78">
        <v>3652.2</v>
      </c>
      <c r="AC5" s="78">
        <v>3652.2</v>
      </c>
      <c r="AD5" s="78">
        <v>3652.2</v>
      </c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0"/>
      <c r="CO5" s="80"/>
      <c r="CP5" s="80"/>
    </row>
    <row r="6" spans="1:94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</row>
    <row r="7" spans="1:94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</row>
    <row r="8" spans="1:94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</row>
    <row r="9" spans="1:94" x14ac:dyDescent="0.2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8"/>
  <sheetViews>
    <sheetView workbookViewId="0">
      <selection activeCell="D12" sqref="D12"/>
    </sheetView>
  </sheetViews>
  <sheetFormatPr defaultRowHeight="15" x14ac:dyDescent="0.25"/>
  <cols>
    <col min="1" max="1" width="51.5703125" bestFit="1" customWidth="1"/>
    <col min="2" max="2" width="12.140625" customWidth="1"/>
    <col min="3" max="3" width="12.85546875" customWidth="1"/>
    <col min="4" max="4" width="12.42578125" customWidth="1"/>
    <col min="5" max="5" width="13.140625" customWidth="1"/>
    <col min="6" max="6" width="12.85546875" customWidth="1"/>
    <col min="7" max="7" width="13.5703125" customWidth="1"/>
    <col min="8" max="8" width="10.85546875" customWidth="1"/>
    <col min="9" max="9" width="11.5703125" customWidth="1"/>
    <col min="10" max="10" width="11.28515625" customWidth="1"/>
    <col min="11" max="11" width="13.85546875" customWidth="1"/>
    <col min="12" max="12" width="10.28515625" customWidth="1"/>
  </cols>
  <sheetData>
    <row r="1" spans="1:100" x14ac:dyDescent="0.25">
      <c r="A1" s="84"/>
      <c r="B1" s="84">
        <v>2010</v>
      </c>
      <c r="C1" s="84">
        <v>2011</v>
      </c>
      <c r="D1" s="84">
        <v>2012</v>
      </c>
      <c r="E1" s="84">
        <v>2013</v>
      </c>
      <c r="F1" s="84">
        <v>2014</v>
      </c>
      <c r="G1" s="84">
        <v>2015</v>
      </c>
      <c r="H1" s="84">
        <v>2016</v>
      </c>
      <c r="I1" s="84">
        <v>2017</v>
      </c>
      <c r="J1" s="84">
        <v>2018</v>
      </c>
      <c r="K1" s="84">
        <v>2019</v>
      </c>
      <c r="L1" s="84">
        <v>2020</v>
      </c>
      <c r="M1" s="84">
        <v>2021</v>
      </c>
      <c r="N1" s="84">
        <v>2022</v>
      </c>
      <c r="O1" s="84">
        <v>2023</v>
      </c>
      <c r="P1" s="84">
        <v>2024</v>
      </c>
      <c r="Q1" s="84">
        <v>2025</v>
      </c>
      <c r="R1" s="84">
        <v>2026</v>
      </c>
      <c r="S1" s="84">
        <v>2027</v>
      </c>
      <c r="T1" s="84">
        <v>2028</v>
      </c>
      <c r="U1" s="84">
        <v>2029</v>
      </c>
      <c r="V1" s="84">
        <v>2030</v>
      </c>
      <c r="W1" s="84">
        <v>2031</v>
      </c>
      <c r="X1" s="84">
        <v>2032</v>
      </c>
      <c r="Y1" s="84">
        <v>2033</v>
      </c>
      <c r="Z1" s="84">
        <v>2034</v>
      </c>
      <c r="AA1" s="84">
        <v>2035</v>
      </c>
      <c r="AB1" s="84">
        <v>2036</v>
      </c>
      <c r="AC1" s="84">
        <v>2037</v>
      </c>
      <c r="AD1" s="84">
        <v>2038</v>
      </c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4"/>
      <c r="CO1" s="66"/>
      <c r="CP1" s="66"/>
      <c r="CQ1" s="66"/>
      <c r="CR1" s="66"/>
      <c r="CS1" s="66"/>
      <c r="CT1" s="66"/>
      <c r="CU1" s="66"/>
      <c r="CV1" s="66"/>
    </row>
    <row r="2" spans="1:100" x14ac:dyDescent="0.25">
      <c r="A2" s="85"/>
      <c r="B2" s="86">
        <v>0</v>
      </c>
      <c r="C2" s="86">
        <v>0</v>
      </c>
      <c r="D2" s="86">
        <v>0</v>
      </c>
      <c r="E2" s="86">
        <v>0</v>
      </c>
      <c r="F2" s="86">
        <v>3655.1217599999995</v>
      </c>
      <c r="G2" s="86">
        <v>3655.1217599999995</v>
      </c>
      <c r="H2" s="86">
        <v>3655.1217599999995</v>
      </c>
      <c r="I2" s="86">
        <v>3655.1217599999995</v>
      </c>
      <c r="J2" s="86">
        <v>3655.1217599999995</v>
      </c>
      <c r="K2" s="86">
        <v>3655.1217599999995</v>
      </c>
      <c r="L2" s="86">
        <v>3655.1217599999995</v>
      </c>
      <c r="M2" s="86">
        <v>3655.1217599999995</v>
      </c>
      <c r="N2" s="86">
        <v>3655.1217599999995</v>
      </c>
      <c r="O2" s="86">
        <v>3655.1217599999995</v>
      </c>
      <c r="P2" s="86">
        <v>3655.1217599999995</v>
      </c>
      <c r="Q2" s="86">
        <v>3655.1217599999995</v>
      </c>
      <c r="R2" s="86">
        <v>3655.1217599999995</v>
      </c>
      <c r="S2" s="86">
        <v>3655.1217599999995</v>
      </c>
      <c r="T2" s="86">
        <v>3655.1217599999995</v>
      </c>
      <c r="U2" s="86">
        <v>3655.1217599999995</v>
      </c>
      <c r="V2" s="86">
        <v>3655.1217599999995</v>
      </c>
      <c r="W2" s="86">
        <v>3655.1217599999995</v>
      </c>
      <c r="X2" s="86">
        <v>3655.1217599999995</v>
      </c>
      <c r="Y2" s="86">
        <v>3655.1217599999995</v>
      </c>
      <c r="Z2" s="86">
        <v>3655.1217599999995</v>
      </c>
      <c r="AA2" s="86">
        <v>3655.1217599999995</v>
      </c>
      <c r="AB2" s="86">
        <v>3655.1217599999995</v>
      </c>
      <c r="AC2" s="86">
        <v>3655.1217599999995</v>
      </c>
      <c r="AD2" s="86">
        <v>3655.1217599999995</v>
      </c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4"/>
      <c r="CO2" s="66"/>
      <c r="CP2" s="66"/>
      <c r="CQ2" s="66"/>
      <c r="CR2" s="66"/>
      <c r="CS2" s="66"/>
      <c r="CT2" s="66"/>
      <c r="CU2" s="66"/>
      <c r="CV2" s="66"/>
    </row>
    <row r="3" spans="1:100" x14ac:dyDescent="0.25">
      <c r="A3" s="87">
        <v>2014</v>
      </c>
      <c r="B3" s="88">
        <v>0</v>
      </c>
      <c r="C3" s="88">
        <v>0</v>
      </c>
      <c r="D3" s="88">
        <v>0</v>
      </c>
      <c r="E3" s="88">
        <v>0</v>
      </c>
      <c r="F3" s="88">
        <v>3655.1217599999995</v>
      </c>
      <c r="G3" s="88">
        <v>3655.1217599999995</v>
      </c>
      <c r="H3" s="88">
        <v>3655.1217599999995</v>
      </c>
      <c r="I3" s="88">
        <v>3655.1217599999995</v>
      </c>
      <c r="J3" s="88">
        <v>3655.1217599999995</v>
      </c>
      <c r="K3" s="88">
        <v>3655.1217599999995</v>
      </c>
      <c r="L3" s="88">
        <v>3655.1217599999995</v>
      </c>
      <c r="M3" s="88">
        <v>3655.1217599999995</v>
      </c>
      <c r="N3" s="88">
        <v>3655.1217599999995</v>
      </c>
      <c r="O3" s="88">
        <v>3655.1217599999995</v>
      </c>
      <c r="P3" s="88">
        <v>3655.1217599999995</v>
      </c>
      <c r="Q3" s="88">
        <v>3655.1217599999995</v>
      </c>
      <c r="R3" s="88">
        <v>3655.1217599999995</v>
      </c>
      <c r="S3" s="88">
        <v>3655.1217599999995</v>
      </c>
      <c r="T3" s="88">
        <v>3655.1217599999995</v>
      </c>
      <c r="U3" s="88">
        <v>3655.1217599999995</v>
      </c>
      <c r="V3" s="88">
        <v>3655.1217599999995</v>
      </c>
      <c r="W3" s="88">
        <v>3655.1217599999995</v>
      </c>
      <c r="X3" s="88">
        <v>3655.1217599999995</v>
      </c>
      <c r="Y3" s="88">
        <v>3655.1217599999995</v>
      </c>
      <c r="Z3" s="88">
        <v>3655.1217599999995</v>
      </c>
      <c r="AA3" s="88">
        <v>3655.1217599999995</v>
      </c>
      <c r="AB3" s="88">
        <v>3655.1217599999995</v>
      </c>
      <c r="AC3" s="88">
        <v>3655.1217599999995</v>
      </c>
      <c r="AD3" s="88">
        <v>3655.1217599999995</v>
      </c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4"/>
      <c r="CO3" s="66"/>
      <c r="CP3" s="66"/>
      <c r="CQ3" s="66"/>
      <c r="CR3" s="66"/>
      <c r="CS3" s="66"/>
      <c r="CT3" s="66"/>
      <c r="CU3" s="66"/>
      <c r="CV3" s="66"/>
    </row>
    <row r="4" spans="1:100" x14ac:dyDescent="0.25">
      <c r="A4" s="89" t="s">
        <v>55</v>
      </c>
      <c r="B4" s="90">
        <v>0</v>
      </c>
      <c r="C4" s="90">
        <v>0</v>
      </c>
      <c r="D4" s="90">
        <v>0</v>
      </c>
      <c r="E4" s="90">
        <v>0</v>
      </c>
      <c r="F4" s="90">
        <v>3655.1217599999995</v>
      </c>
      <c r="G4" s="90">
        <v>3655.1217599999995</v>
      </c>
      <c r="H4" s="90">
        <v>3655.1217599999995</v>
      </c>
      <c r="I4" s="90">
        <v>3655.1217599999995</v>
      </c>
      <c r="J4" s="90">
        <v>3655.1217599999995</v>
      </c>
      <c r="K4" s="90">
        <v>3655.1217599999995</v>
      </c>
      <c r="L4" s="90">
        <v>3655.1217599999995</v>
      </c>
      <c r="M4" s="90">
        <v>3655.1217599999995</v>
      </c>
      <c r="N4" s="90">
        <v>3655.1217599999995</v>
      </c>
      <c r="O4" s="90">
        <v>3655.1217599999995</v>
      </c>
      <c r="P4" s="90">
        <v>3655.1217599999995</v>
      </c>
      <c r="Q4" s="90">
        <v>3655.1217599999995</v>
      </c>
      <c r="R4" s="90">
        <v>3655.1217599999995</v>
      </c>
      <c r="S4" s="90">
        <v>3655.1217599999995</v>
      </c>
      <c r="T4" s="90">
        <v>3655.1217599999995</v>
      </c>
      <c r="U4" s="90">
        <v>3655.1217599999995</v>
      </c>
      <c r="V4" s="90">
        <v>3655.1217599999995</v>
      </c>
      <c r="W4" s="90">
        <v>3655.1217599999995</v>
      </c>
      <c r="X4" s="90">
        <v>3655.1217599999995</v>
      </c>
      <c r="Y4" s="90">
        <v>3655.1217599999995</v>
      </c>
      <c r="Z4" s="90">
        <v>3655.1217599999995</v>
      </c>
      <c r="AA4" s="90">
        <v>3655.1217599999995</v>
      </c>
      <c r="AB4" s="90">
        <v>3655.1217599999995</v>
      </c>
      <c r="AC4" s="90">
        <v>3655.1217599999995</v>
      </c>
      <c r="AD4" s="90">
        <v>3655.1217599999995</v>
      </c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4"/>
      <c r="CO4" s="66"/>
      <c r="CP4" s="66"/>
      <c r="CQ4" s="66"/>
      <c r="CR4" s="66"/>
      <c r="CS4" s="66"/>
      <c r="CT4" s="66"/>
      <c r="CU4" s="66"/>
      <c r="CV4" s="66"/>
    </row>
    <row r="5" spans="1:100" x14ac:dyDescent="0.25">
      <c r="A5" s="91" t="s">
        <v>56</v>
      </c>
      <c r="B5" s="92">
        <v>0</v>
      </c>
      <c r="C5" s="92">
        <v>0</v>
      </c>
      <c r="D5" s="92">
        <v>0</v>
      </c>
      <c r="E5" s="92">
        <v>0</v>
      </c>
      <c r="F5" s="92">
        <v>3655.1217599999995</v>
      </c>
      <c r="G5" s="92">
        <v>3655.1217599999995</v>
      </c>
      <c r="H5" s="92">
        <v>3655.1217599999995</v>
      </c>
      <c r="I5" s="92">
        <v>3655.1217599999995</v>
      </c>
      <c r="J5" s="92">
        <v>3655.1217599999995</v>
      </c>
      <c r="K5" s="92">
        <v>3655.1217599999995</v>
      </c>
      <c r="L5" s="92">
        <v>3655.1217599999995</v>
      </c>
      <c r="M5" s="92">
        <v>3655.1217599999995</v>
      </c>
      <c r="N5" s="92">
        <v>3655.1217599999995</v>
      </c>
      <c r="O5" s="92">
        <v>3655.1217599999995</v>
      </c>
      <c r="P5" s="92">
        <v>3655.1217599999995</v>
      </c>
      <c r="Q5" s="92">
        <v>3655.1217599999995</v>
      </c>
      <c r="R5" s="92">
        <v>3655.1217599999995</v>
      </c>
      <c r="S5" s="92">
        <v>3655.1217599999995</v>
      </c>
      <c r="T5" s="92">
        <v>3655.1217599999995</v>
      </c>
      <c r="U5" s="92">
        <v>3655.1217599999995</v>
      </c>
      <c r="V5" s="92">
        <v>3655.1217599999995</v>
      </c>
      <c r="W5" s="92">
        <v>3655.1217599999995</v>
      </c>
      <c r="X5" s="92">
        <v>3655.1217599999995</v>
      </c>
      <c r="Y5" s="92">
        <v>3655.1217599999995</v>
      </c>
      <c r="Z5" s="92">
        <v>3655.1217599999995</v>
      </c>
      <c r="AA5" s="92">
        <v>3655.1217599999995</v>
      </c>
      <c r="AB5" s="92">
        <v>3655.1217599999995</v>
      </c>
      <c r="AC5" s="92">
        <v>3655.1217599999995</v>
      </c>
      <c r="AD5" s="92">
        <v>3655.1217599999995</v>
      </c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4"/>
      <c r="CO5" s="66"/>
      <c r="CP5" s="66"/>
      <c r="CQ5" s="66"/>
      <c r="CR5" s="66"/>
      <c r="CS5" s="66"/>
      <c r="CT5" s="66"/>
      <c r="CU5" s="66"/>
      <c r="CV5" s="66"/>
    </row>
    <row r="6" spans="1:10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66"/>
      <c r="CP6" s="66"/>
      <c r="CQ6" s="66"/>
      <c r="CR6" s="66"/>
      <c r="CS6" s="66"/>
      <c r="CT6" s="66"/>
      <c r="CU6" s="66"/>
      <c r="CV6" s="66"/>
    </row>
    <row r="7" spans="1:100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66"/>
      <c r="CP7" s="66"/>
      <c r="CQ7" s="66"/>
      <c r="CR7" s="66"/>
      <c r="CS7" s="66"/>
      <c r="CT7" s="66"/>
      <c r="CU7" s="66"/>
      <c r="CV7" s="66"/>
    </row>
    <row r="8" spans="1:100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66"/>
      <c r="CP8" s="66"/>
      <c r="CQ8" s="66"/>
      <c r="CR8" s="66"/>
      <c r="CS8" s="66"/>
      <c r="CT8" s="66"/>
      <c r="CU8" s="66"/>
      <c r="CV8" s="66"/>
    </row>
    <row r="9" spans="1:100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66"/>
      <c r="CP9" s="66"/>
      <c r="CQ9" s="66"/>
      <c r="CR9" s="66"/>
      <c r="CS9" s="66"/>
      <c r="CT9" s="66"/>
      <c r="CU9" s="66"/>
      <c r="CV9" s="66"/>
    </row>
    <row r="10" spans="1:100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</row>
    <row r="11" spans="1:100" x14ac:dyDescent="0.25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</row>
    <row r="12" spans="1:100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</row>
    <row r="13" spans="1:100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</row>
    <row r="14" spans="1:100" x14ac:dyDescent="0.25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</row>
    <row r="15" spans="1:100" x14ac:dyDescent="0.25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</row>
    <row r="16" spans="1:100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</row>
    <row r="17" spans="1:9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</row>
    <row r="18" spans="1:91" s="21" customFormat="1" x14ac:dyDescent="0.25">
      <c r="A18" s="64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10"/>
  <sheetViews>
    <sheetView workbookViewId="0">
      <selection activeCell="C7" sqref="C7"/>
    </sheetView>
  </sheetViews>
  <sheetFormatPr defaultColWidth="0" defaultRowHeight="15" zeroHeight="1" x14ac:dyDescent="0.25"/>
  <cols>
    <col min="1" max="1" width="20.5703125" style="18" bestFit="1" customWidth="1"/>
    <col min="2" max="2" width="12.42578125" style="18" bestFit="1" customWidth="1"/>
    <col min="3" max="3" width="15.42578125" style="18" bestFit="1" customWidth="1"/>
    <col min="4" max="4" width="0" style="18" hidden="1" customWidth="1"/>
    <col min="5" max="16384" width="9.140625" style="18" hidden="1"/>
  </cols>
  <sheetData>
    <row r="1" spans="1:4" ht="15.75" thickBot="1" x14ac:dyDescent="0.3">
      <c r="A1" s="7" t="s">
        <v>10</v>
      </c>
      <c r="B1" s="8" t="s">
        <v>12</v>
      </c>
      <c r="C1" s="8" t="s">
        <v>13</v>
      </c>
      <c r="D1" s="19"/>
    </row>
    <row r="2" spans="1:4" ht="15.75" thickTop="1" x14ac:dyDescent="0.25">
      <c r="A2" s="45" t="s">
        <v>43</v>
      </c>
      <c r="B2" s="46">
        <v>1.11E-2</v>
      </c>
      <c r="C2" s="19">
        <f t="shared" ref="C2" si="0">1+B2</f>
        <v>1.0111000000000001</v>
      </c>
      <c r="D2" s="19"/>
    </row>
    <row r="3" spans="1:4" x14ac:dyDescent="0.25">
      <c r="A3" s="24" t="s">
        <v>14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25">
      <c r="A4" s="24" t="s">
        <v>15</v>
      </c>
      <c r="B4" s="19">
        <v>2.3E-2</v>
      </c>
      <c r="C4" s="19">
        <f t="shared" si="1"/>
        <v>1.0229999999999999</v>
      </c>
      <c r="D4" s="19"/>
    </row>
    <row r="5" spans="1:4" x14ac:dyDescent="0.25">
      <c r="A5" s="24" t="s">
        <v>16</v>
      </c>
      <c r="B5" s="19">
        <v>3.1E-2</v>
      </c>
      <c r="C5" s="19">
        <f t="shared" si="1"/>
        <v>1.0309999999999999</v>
      </c>
      <c r="D5" s="19"/>
    </row>
    <row r="6" spans="1:4" x14ac:dyDescent="0.25">
      <c r="A6" s="24" t="s">
        <v>17</v>
      </c>
      <c r="B6" s="19">
        <v>1.4999999999999999E-2</v>
      </c>
      <c r="C6" s="19">
        <f t="shared" si="1"/>
        <v>1.0149999999999999</v>
      </c>
      <c r="D6" s="19"/>
    </row>
    <row r="7" spans="1:4" x14ac:dyDescent="0.25">
      <c r="A7" s="24" t="s">
        <v>18</v>
      </c>
      <c r="B7" s="19">
        <v>8.0000000000000004E-4</v>
      </c>
      <c r="C7" s="19">
        <f>1+B7</f>
        <v>1.0007999999999999</v>
      </c>
      <c r="D7" s="19"/>
    </row>
    <row r="8" spans="1:4" x14ac:dyDescent="0.25">
      <c r="A8" s="24" t="s">
        <v>39</v>
      </c>
      <c r="B8" s="21">
        <v>-3.8E-3</v>
      </c>
      <c r="C8" s="19">
        <f t="shared" ref="C8:C10" si="2">1+B8</f>
        <v>0.99619999999999997</v>
      </c>
      <c r="D8" s="19"/>
    </row>
    <row r="9" spans="1:4" x14ac:dyDescent="0.25">
      <c r="A9" s="24" t="s">
        <v>40</v>
      </c>
      <c r="B9" s="21">
        <v>1.2699999999999999E-2</v>
      </c>
      <c r="C9" s="19">
        <f t="shared" si="2"/>
        <v>1.0126999999999999</v>
      </c>
    </row>
    <row r="10" spans="1:4" x14ac:dyDescent="0.25">
      <c r="A10" s="26" t="s">
        <v>49</v>
      </c>
      <c r="B10" s="21">
        <v>1.7500000000000002E-2</v>
      </c>
      <c r="C10" s="21">
        <f t="shared" si="2"/>
        <v>1.0175000000000001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Investeringer</vt:lpstr>
      <vt:lpstr>Finansielle omkostninger</vt:lpstr>
      <vt:lpstr>Ikke-påvirkelige omkostninger</vt:lpstr>
      <vt:lpstr>Gen. inv. faktisk prisniveau</vt:lpstr>
      <vt:lpstr>Gen. inv. 2015-niveau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Nikos Vourexacis (KFST)</cp:lastModifiedBy>
  <dcterms:created xsi:type="dcterms:W3CDTF">2016-02-18T09:14:14Z</dcterms:created>
  <dcterms:modified xsi:type="dcterms:W3CDTF">2018-09-13T09:18:24Z</dcterms:modified>
</cp:coreProperties>
</file>