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4" i="11"/>
  <c r="D10" i="20" s="1"/>
  <c r="G14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5" i="19"/>
  <c r="E16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3" i="11" l="1"/>
  <c r="D12" i="20" l="1"/>
  <c r="C12" i="2" s="1"/>
  <c r="C18" i="2" s="1"/>
  <c r="C12" i="15" l="1"/>
  <c r="C11" i="22" s="1"/>
  <c r="C11" i="23" s="1"/>
  <c r="E10" i="11" l="1"/>
  <c r="E14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l="1"/>
  <c r="C13" i="22" s="1"/>
  <c r="E13" i="22" s="1"/>
  <c r="E16" i="22" l="1"/>
  <c r="C8" i="23"/>
  <c r="C9" i="23" s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<sst xmlns="http://schemas.openxmlformats.org/spreadsheetml/2006/main" count="316" uniqueCount="162">
  <si>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</si>
  <si>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</si>
  <si>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</si>
  <si>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</si>
  <si>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</si>
  <si>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</si>
  <si>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</si>
  <si>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</si>
  <si>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</si>
  <si>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</si>
  <si>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</si>
  <si>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</si>
  <si>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</si>
  <si>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</si>
  <si>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</si>
  <si>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</si>
  <si>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</si>
  <si>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</si>
  <si>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</si>
  <si>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</si>
  <si>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</si>
  <si>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</si>
  <si>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</si>
  <si>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</si>
  <si>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</si>
  <si>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</si>
  <si>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</si>
  <si>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</si>
  <si>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</si>
  <si>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</si>
  <si>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</si>
  <si>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</si>
  <si>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</si>
  <si>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</si>
  <si>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</si>
  <si>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</si>
  <si>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</si>
  <si>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</si>
  <si>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</si>
  <si>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</si>
  <si>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</si>
  <si>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</si>
  <si>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</si>
  <si>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</si>
  <si>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</si>
  <si>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</si>
  <si>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</si>
  <si>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</si>
  <si>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</si>
  <si>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</si>
  <si>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</si>
  <si>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</si>
  <si>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</si>
  <si>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</si>
  <si>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</si>
  <si>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</si>
  <si>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</si>
  <si>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</si>
  <si>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</si>
  <si>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</si>
  <si>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</si>
  <si>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</si>
  <si>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</si>
  <si>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</si>
  <si>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</si>
  <si>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</si>
  <si>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</si>
  <si>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</si>
  <si>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</si>
  <si>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</si>
  <si>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</si>
  <si>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</si>
  <si>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</si>
  <si>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</si>
  <si>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</si>
  <si>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</si>
  <si>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</si>
  <si>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</si>
  <si>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</si>
  <si>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</si>
  <si>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</si>
  <si>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</si>
  <si>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</si>
  <si>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</si>
  <si>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</si>
  <si>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</si>
  <si>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</si>
  <si>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</si>
  <si>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</si>
  <si>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</si>
  <si>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</si>
  <si>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</si>
  <si>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</si>
  <si>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</si>
  <si>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</si>
  <si>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</si>
  <si>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</si>
  <si>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</si>
  <si>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</si>
  <si>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</si>
  <si>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</si>
  <si>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</si>
  <si>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</si>
  <si>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</si>
  <si>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</si>
  <si>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</si>
  <si>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</si>
  <si>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</si>
  <si>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</si>
  <si>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</si>
  <si>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</si>
  <si>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</si>
  <si>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</si>
  <si>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</si>
  <si>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</si>
  <si>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</si>
  <si>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</si>
  <si>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</si>
  <si>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</si>
  <si>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</si>
  <si>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</si>
  <si>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</si>
  <si>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</si>
  <si>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</si>
  <si>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</si>
  <si>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</si>
  <si>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</si>
  <si>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</si>
  <si>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</si>
  <si>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</si>
  <si>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</si>
  <si>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</si>
  <si>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</si>
  <si>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</si>
  <si>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</si>
  <si>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</si>
  <si>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</si>
  <si>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</si>
  <si>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</si>
  <si>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</si>
  <si>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</si>
  <si>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</si>
  <si>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</si>
  <si>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</si>
  <si>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</si>
  <si>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</si>
  <si>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</si>
  <si>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</si>
  <si>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</si>
  <si>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</si>
  <si>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</si>
  <si>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</si>
  <si>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</si>
  <si>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Ingen bortfald eller nedsættelse</t>
  </si>
  <si>
    <t>Fane 12: Bortfald eller nedsættelse af omkostninger til mål, medfinansiering eller udvidelse</t>
  </si>
  <si>
    <t>Fane 13: Nøgletal</t>
  </si>
  <si>
    <t>Software</t>
  </si>
  <si>
    <t>SRO anlæg</t>
  </si>
  <si>
    <t>TAG-nummerering af ledningsnettet</t>
  </si>
  <si>
    <t>Pumpestation (inkl. evt. hydrofor)/trykforøger, Mek./EL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</si>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</sst>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170311.52968120234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8515576.4840601161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43544.583597650882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4785119.0766649321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/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/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/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28387084.137551337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27326774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1060310.1375513375</v>
      </c>
      <c r="F12" s="25" t="s">
        <v>3</v>
      </c>
      <c r="G12" s="17">
        <f>E12</f>
        <v>1060310.1375513375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-219085.22999999998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-173521.32904018089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-392606.55904018087</v>
      </c>
      <c r="F19" s="25" t="s">
        <v>3</v>
      </c>
      <c r="G19" s="17">
        <f>E19</f>
        <v>-392606.55904018087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-399477.17382338404</v>
      </c>
      <c r="F20" s="25" t="s">
        <v>3</v>
      </c>
      <c r="G20" s="17">
        <f>E20</f>
        <v>-399477.17382338404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0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0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660832.96372795338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0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0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156</v>
      </c>
      <c r="C10" s="61">
        <v>5</v>
      </c>
      <c r="D10" s="11">
        <v>30324.080000000002</v>
      </c>
      <c r="E10" s="11">
        <f>D10/C10</f>
        <v>6064.8160000000007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60" t="s">
        <v>157</v>
      </c>
      <c r="C11" s="61">
        <v>10</v>
      </c>
      <c r="D11" s="11">
        <v>121126.99</v>
      </c>
      <c r="E11" s="11">
        <f>D11/C11</f>
        <v>12112.699000000001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158</v>
      </c>
      <c r="C12" s="61">
        <v>10</v>
      </c>
      <c r="D12" s="11">
        <v>36274.6</v>
      </c>
      <c r="E12" s="11">
        <f t="shared" ref="E12:E13" si="0">D12/C12</f>
        <v>3627.46</v>
      </c>
      <c r="F12" s="11">
        <v>0</v>
      </c>
      <c r="G12" s="11">
        <v>0</v>
      </c>
      <c r="H12" s="22" t="s">
        <v>3</v>
      </c>
      <c r="I12" s="1"/>
    </row>
    <row r="13" spans="1:9" ht="39" x14ac:dyDescent="0.25">
      <c r="A13" s="1"/>
      <c r="B13" s="60" t="s">
        <v>159</v>
      </c>
      <c r="C13" s="61">
        <v>25</v>
      </c>
      <c r="D13" s="11">
        <v>107854.95</v>
      </c>
      <c r="E13" s="11">
        <f t="shared" si="0"/>
        <v>4314.1980000000003</v>
      </c>
      <c r="F13" s="11">
        <v>0</v>
      </c>
      <c r="G13" s="11">
        <v>0</v>
      </c>
      <c r="H13" s="22" t="s">
        <v>3</v>
      </c>
      <c r="I13" s="1"/>
    </row>
    <row r="14" spans="1:9" x14ac:dyDescent="0.25">
      <c r="A14" s="1"/>
      <c r="B14" s="93" t="s">
        <v>144</v>
      </c>
      <c r="C14" s="94"/>
      <c r="D14" s="95"/>
      <c r="E14" s="20">
        <f>SUM(E10:E13)</f>
        <v>26119.172999999999</v>
      </c>
      <c r="F14" s="20">
        <f>SUM(F10:F13)</f>
        <v>0</v>
      </c>
      <c r="G14" s="20">
        <f>SUM(G10:G13)</f>
        <v>0</v>
      </c>
      <c r="H14" s="2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Anlægsprojekter'!F14</f>
        <v>0</v>
      </c>
      <c r="E10" s="22" t="s">
        <v>3</v>
      </c>
      <c r="F10" s="11">
        <f>SUM('Fane 10. Anlægsprojekter'!E14,'Fane 10. Anlægsprojekter'!G14)</f>
        <v>26119.172999999999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26119.172999999999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26560.587023699998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154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12937159.515136987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-140822.00124431588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26560.587023699998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216706.97790548665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-260792.10157643713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-169725.99864215832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-40937.9776279488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12568149.000975315</v>
      </c>
      <c r="D20" s="18" t="s">
        <v>3</v>
      </c>
      <c r="E20" s="17">
        <f>C20</f>
        <v>12568149.000975315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omk.'!E16</f>
        <v>18464727.012471907</v>
      </c>
      <c r="D22" s="18" t="s">
        <v>3</v>
      </c>
      <c r="E22" s="17">
        <f>C22</f>
        <v>18464727.012471907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86281.650837146604</v>
      </c>
      <c r="D24" s="18" t="s">
        <v>3</v>
      </c>
      <c r="E24" s="17">
        <f>C24</f>
        <v>86281.650837146604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0</v>
      </c>
      <c r="D28" s="18" t="s">
        <v>3</v>
      </c>
      <c r="E28" s="17">
        <f>C28</f>
        <v>0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31119157.664284367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12568149.000975315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212401.71811648281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-255611.01438183596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-169142.48065882656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-41267.649933647343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12314529.574117487</v>
      </c>
      <c r="D14" s="18" t="s">
        <v>3</v>
      </c>
      <c r="E14" s="17">
        <f>C14</f>
        <v>12314529.574117487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omk.'!E16*(1+Prisudvikling2019)</f>
        <v>18776780.898982681</v>
      </c>
      <c r="D16" s="18" t="s">
        <v>3</v>
      </c>
      <c r="E16" s="17">
        <f>C16</f>
        <v>18776780.898982681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0</v>
      </c>
      <c r="D20" s="18" t="s">
        <v>3</v>
      </c>
      <c r="E20" s="17">
        <f>C20</f>
        <v>0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31091310.47310017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12314529.574117487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208115.5498025855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-250452.90247840143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-168560.9688103215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-41599.977080533499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12062031.275550816</v>
      </c>
      <c r="D13" s="18" t="s">
        <v>3</v>
      </c>
      <c r="E13" s="17">
        <f>C13</f>
        <v>12062031.275550816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omk.'!E16*(1+Prisudvikling2019)^2</f>
        <v>19094108.496175487</v>
      </c>
      <c r="D15" s="18" t="s">
        <v>3</v>
      </c>
      <c r="E15" s="17">
        <f>C15</f>
        <v>19094108.496175487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31156139.771726303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12062031.275550816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203848.32855680879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-245317.59208215252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-167981.45619955161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-41934.980447963717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11810645.57537796</v>
      </c>
      <c r="D13" s="18" t="s">
        <v>3</v>
      </c>
      <c r="E13" s="17">
        <f>C13</f>
        <v>11810645.57537796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omk.'!E16*(1+Prisudvikling2019)^3</f>
        <v>19416798.929760847</v>
      </c>
      <c r="D15" s="18" t="s">
        <v>3</v>
      </c>
      <c r="E15" s="17">
        <f>C15</f>
        <v>19416798.929760847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31227444.505138807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31642732.090306923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18705572.575169936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12937159.515136987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8580392.7710526492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4768503.5598060368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8580392.7710526492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4630021.8986355029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-138481.66117053386</v>
      </c>
      <c r="E23" s="22" t="s">
        <v>3</v>
      </c>
      <c r="F23" s="11">
        <f>D23*(1+Prisudvikling2019)</f>
        <v>-140822.00124431588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160</v>
      </c>
      <c r="C10" s="48"/>
      <c r="D10" s="49"/>
      <c r="E10" s="11">
        <v>10924606.25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47054</v>
      </c>
      <c r="F11" s="22" t="s">
        <v>3</v>
      </c>
      <c r="G11" s="1"/>
      <c r="H11" s="1"/>
    </row>
    <row r="12" spans="1:8" ht="26.25" x14ac:dyDescent="0.25">
      <c r="A12" s="1"/>
      <c r="B12" s="44" t="s">
        <v>151</v>
      </c>
      <c r="C12" s="48"/>
      <c r="D12" s="49"/>
      <c r="E12" s="11">
        <v>6289319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20696</v>
      </c>
      <c r="F13" s="22" t="s">
        <v>3</v>
      </c>
      <c r="G13" s="1"/>
      <c r="H13" s="1"/>
    </row>
    <row r="14" spans="1:8" x14ac:dyDescent="0.25">
      <c r="A14" s="1"/>
      <c r="B14" s="44" t="s">
        <v>161</v>
      </c>
      <c r="C14" s="48"/>
      <c r="D14" s="49"/>
      <c r="E14" s="11">
        <v>574416</v>
      </c>
      <c r="F14" s="22" t="s">
        <v>3</v>
      </c>
      <c r="G14" s="1"/>
      <c r="H14" s="1"/>
    </row>
    <row r="15" spans="1:8" x14ac:dyDescent="0.25">
      <c r="A15" s="1"/>
      <c r="B15" s="41" t="s">
        <v>140</v>
      </c>
      <c r="C15" s="42"/>
      <c r="D15" s="43"/>
      <c r="E15" s="20">
        <f>SUM(E10:E14)</f>
        <v>17856091.25</v>
      </c>
      <c r="F15" s="21" t="s">
        <v>3</v>
      </c>
      <c r="G15" s="1"/>
      <c r="H15" s="1"/>
    </row>
    <row r="16" spans="1:8" x14ac:dyDescent="0.25">
      <c r="A16" s="1"/>
      <c r="B16" s="41" t="s">
        <v>141</v>
      </c>
      <c r="C16" s="42"/>
      <c r="D16" s="43"/>
      <c r="E16" s="20">
        <f>E15*(1+Prisudvikling2019)^2</f>
        <v>18464727.012471907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0.02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2018-09-27T09:26:39Z</dcterms:modified>
</cp:coreProperties>
</file>