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34" i="11"/>
  <c r="D10" i="20" s="1"/>
  <c r="G34" i="11"/>
  <c r="D23" i="7" l="1"/>
  <c r="F23" i="7" s="1"/>
  <c r="C11" i="2" s="1"/>
  <c r="D22" i="7"/>
  <c r="F22" i="7" s="1"/>
  <c r="C10" i="2" s="1"/>
  <c r="G11" i="27" l="1"/>
  <c r="E18" i="15" l="1"/>
  <c r="D12" i="20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33" i="11" l="1"/>
  <c r="D13" i="20" l="1"/>
  <c r="C12" i="2" s="1"/>
  <c r="C18" i="2" s="1"/>
  <c r="C12" i="15" l="1"/>
  <c r="C11" i="22" s="1"/>
  <c r="C11" i="23" s="1"/>
  <c r="E32" i="11"/>
  <c r="E10" i="11" l="1"/>
  <c r="E34" i="11" s="1"/>
  <c r="F10" i="20" s="1"/>
  <c r="F12" i="20" s="1"/>
  <c r="F13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s="1"/>
  <c r="C13" i="22" l="1"/>
  <c r="E13" i="22" s="1"/>
  <c r="E16" i="22" s="1"/>
  <c r="C8" i="23" l="1"/>
  <c r="C9" i="23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<sst xmlns="http://schemas.openxmlformats.org/spreadsheetml/2006/main" count="361" uniqueCount="175">
  <si>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</si>
  <si>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</si>
  <si>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</si>
  <si>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</si>
  <si>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</si>
  <si>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</si>
  <si>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</si>
  <si>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</si>
  <si>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</si>
  <si>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</si>
  <si>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</si>
  <si>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</si>
  <si>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</si>
  <si>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</si>
  <si>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</si>
  <si>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</si>
  <si>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</si>
  <si>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</si>
  <si>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</si>
  <si>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</si>
  <si>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</si>
  <si>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</si>
  <si>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</si>
  <si>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</si>
  <si>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</si>
  <si>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</si>
  <si>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</si>
  <si>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</si>
  <si>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</si>
  <si>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</si>
  <si>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</si>
  <si>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</si>
  <si>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</si>
  <si>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</si>
  <si>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</si>
  <si>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</si>
  <si>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</si>
  <si>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</si>
  <si>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</si>
  <si>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</si>
  <si>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</si>
  <si>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</si>
  <si>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</si>
  <si>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</si>
  <si>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</si>
  <si>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</si>
  <si>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</si>
  <si>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</si>
  <si>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</si>
  <si>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</si>
  <si>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</si>
  <si>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</si>
  <si>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</si>
  <si>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</si>
  <si>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</si>
  <si>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</si>
  <si>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</si>
  <si>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</si>
  <si>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</si>
  <si>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</si>
  <si>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</si>
  <si>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</si>
  <si>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</si>
  <si>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</si>
  <si>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</si>
  <si>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</si>
  <si>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</si>
  <si>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</si>
  <si>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</si>
  <si>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</si>
  <si>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</si>
  <si>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</si>
  <si>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</si>
  <si>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</si>
  <si>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</si>
  <si>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</si>
  <si>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</si>
  <si>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</si>
  <si>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</si>
  <si>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</si>
  <si>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</si>
  <si>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</si>
  <si>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</si>
  <si>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</si>
  <si>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</si>
  <si>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</si>
  <si>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</si>
  <si>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</si>
  <si>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</si>
  <si>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</si>
  <si>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</si>
  <si>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</si>
  <si>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</si>
  <si>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</si>
  <si>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</si>
  <si>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</si>
  <si>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</si>
  <si>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</si>
  <si>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</si>
  <si>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</si>
  <si>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</si>
  <si>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</si>
  <si>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</si>
  <si>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</si>
  <si>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</si>
  <si>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</si>
  <si>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</si>
  <si>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</si>
  <si>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</si>
  <si>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</si>
  <si>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</si>
  <si>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</si>
  <si>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</si>
  <si>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</si>
  <si>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</si>
  <si>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</si>
  <si>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</si>
  <si>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</si>
  <si>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</si>
  <si>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</si>
  <si>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</si>
  <si>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</si>
  <si>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</si>
  <si>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</si>
  <si>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</si>
  <si>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</si>
  <si>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</si>
  <si>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</si>
  <si>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</si>
  <si>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</si>
  <si>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</si>
  <si>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</si>
  <si>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</si>
  <si>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</si>
  <si>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</si>
  <si>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</si>
  <si>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</si>
  <si>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</si>
  <si>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</si>
  <si>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</si>
  <si>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</si>
  <si>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</si>
  <si>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</si>
  <si>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</si>
  <si>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</si>
  <si>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</si>
  <si>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</si>
  <si>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</si>
  <si>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</si>
  <si>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</si>
  <si>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</si>
  <si>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</si>
  <si>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</si>
  <si>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</si>
  <si>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Byggemodninger og nye enkelttilslutninger</t>
  </si>
  <si>
    <t>Ingen bortfald eller nedsættelse</t>
  </si>
  <si>
    <t>Ø 50mm &lt; Ledningsnet ≤ Ø110 mm</t>
  </si>
  <si>
    <t>Ø110 mm &lt; Ledningsnet ≤ Ø 250 mm</t>
  </si>
  <si>
    <t>Stik på ledningsnet, Konstruktioner</t>
  </si>
  <si>
    <t>Stik på ledningsnet, Mek./EL</t>
  </si>
  <si>
    <t>Ventiler på Ø 50mm &lt; Ledningsnet ≤ Ø110 mm</t>
  </si>
  <si>
    <t>Ventiler på Ø110 mm &lt; Ledningsnet ≤ Ø 250 mm</t>
  </si>
  <si>
    <t>Ø 250 mm &lt; Ledningsnet ≤ Ø 500mm</t>
  </si>
  <si>
    <t>Råvandsstation komplet montering og boringshus/tørbrønd</t>
  </si>
  <si>
    <t>Instrumenter (flowmåler+tryk transducer+alarmer)</t>
  </si>
  <si>
    <t>Elanlæg</t>
  </si>
  <si>
    <t>SRO anlæg</t>
  </si>
  <si>
    <t>SRO-brønd/kvarterbrønd/sektionsbrønd, Konstruktioner</t>
  </si>
  <si>
    <t>SRO-brønd/kvarterbrønd/sektionsbrønd, Mek./EL</t>
  </si>
  <si>
    <t>SRO-brønd/kvarterbrønd/sektionsbrønd, SRO</t>
  </si>
  <si>
    <t>Sektionsovervågning (HOMIS)</t>
  </si>
  <si>
    <t>Fane 12: Bortfald eller nedsættelse af omkostninger til mål, medfinansiering eller udvidelse</t>
  </si>
  <si>
    <t>Fane 13: Nøgletal</t>
  </si>
  <si>
    <t>Afgift for ledningsført vand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</si>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</sst>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7" t="s">
        <v>137</v>
      </c>
      <c r="E8" s="87"/>
      <c r="F8" s="87"/>
      <c r="G8" s="8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34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33</v>
      </c>
      <c r="D14" s="79" t="s">
        <v>120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119</v>
      </c>
      <c r="D15" s="79" t="s">
        <v>122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121</v>
      </c>
      <c r="D16" s="79" t="s">
        <v>138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7</v>
      </c>
      <c r="D17" s="70" t="s">
        <v>123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8</v>
      </c>
      <c r="D18" s="70" t="s">
        <v>131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9</v>
      </c>
      <c r="D19" s="70" t="s">
        <v>124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10</v>
      </c>
      <c r="D20" s="73" t="s">
        <v>132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11</v>
      </c>
      <c r="D21" s="73" t="s">
        <v>125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83" t="s">
        <v>127</v>
      </c>
      <c r="E22" s="84"/>
      <c r="F22" s="84"/>
      <c r="G22" s="85"/>
      <c r="H22" s="1"/>
      <c r="I22" s="1"/>
    </row>
    <row r="23" spans="1:9" x14ac:dyDescent="0.25">
      <c r="A23" s="1"/>
      <c r="B23" s="1"/>
      <c r="C23" s="6" t="s">
        <v>13</v>
      </c>
      <c r="D23" s="76" t="s">
        <v>126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27</v>
      </c>
      <c r="D24" s="76" t="s">
        <v>128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31</v>
      </c>
      <c r="D25" s="76" t="s">
        <v>30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32</v>
      </c>
      <c r="D26" s="67" t="s">
        <v>129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130</v>
      </c>
      <c r="D27" s="67" t="s">
        <v>58</v>
      </c>
      <c r="E27" s="68"/>
      <c r="F27" s="68"/>
      <c r="G27" s="6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15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85</v>
      </c>
      <c r="C9" s="93"/>
      <c r="D9" s="93"/>
      <c r="E9" s="93"/>
      <c r="F9" s="94"/>
      <c r="G9" s="55">
        <v>145415.09126548728</v>
      </c>
      <c r="H9" s="22" t="s">
        <v>3</v>
      </c>
      <c r="I9" s="1"/>
    </row>
    <row r="10" spans="1:9" x14ac:dyDescent="0.25">
      <c r="A10" s="1"/>
      <c r="B10" s="92" t="s">
        <v>86</v>
      </c>
      <c r="C10" s="93"/>
      <c r="D10" s="93"/>
      <c r="E10" s="93"/>
      <c r="F10" s="94"/>
      <c r="G10" s="55">
        <f>G9/G17</f>
        <v>7270754.563274364</v>
      </c>
      <c r="H10" s="22" t="s">
        <v>3</v>
      </c>
      <c r="I10" s="1"/>
    </row>
    <row r="11" spans="1:9" x14ac:dyDescent="0.25">
      <c r="A11" s="1"/>
      <c r="B11" s="92" t="s">
        <v>87</v>
      </c>
      <c r="C11" s="93"/>
      <c r="D11" s="93"/>
      <c r="E11" s="93"/>
      <c r="F11" s="94"/>
      <c r="G11" s="55">
        <v>80002.989608448217</v>
      </c>
      <c r="H11" s="22" t="s">
        <v>3</v>
      </c>
      <c r="I11" s="1"/>
    </row>
    <row r="12" spans="1:9" x14ac:dyDescent="0.25">
      <c r="A12" s="1"/>
      <c r="B12" s="92" t="s">
        <v>88</v>
      </c>
      <c r="C12" s="93"/>
      <c r="D12" s="93"/>
      <c r="E12" s="93"/>
      <c r="F12" s="94"/>
      <c r="G12" s="55">
        <f>G11/G19</f>
        <v>8791537.3196096942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81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90</v>
      </c>
      <c r="C17" s="93"/>
      <c r="D17" s="93"/>
      <c r="E17" s="93"/>
      <c r="F17" s="94"/>
      <c r="G17" s="54">
        <v>0.02</v>
      </c>
      <c r="H17" s="22"/>
      <c r="I17" s="1"/>
    </row>
    <row r="18" spans="1:9" x14ac:dyDescent="0.25">
      <c r="A18" s="1"/>
      <c r="B18" s="92" t="s">
        <v>89</v>
      </c>
      <c r="C18" s="93"/>
      <c r="D18" s="93"/>
      <c r="E18" s="93"/>
      <c r="F18" s="94"/>
      <c r="G18" s="54">
        <v>0.02</v>
      </c>
      <c r="H18" s="22"/>
      <c r="I18" s="1"/>
    </row>
    <row r="19" spans="1:9" x14ac:dyDescent="0.25">
      <c r="A19" s="1"/>
      <c r="B19" s="92" t="s">
        <v>91</v>
      </c>
      <c r="C19" s="93"/>
      <c r="D19" s="93"/>
      <c r="E19" s="93"/>
      <c r="F19" s="94"/>
      <c r="G19" s="54">
        <v>9.1000000000000004E-3</v>
      </c>
      <c r="H19" s="22"/>
      <c r="I19" s="1"/>
    </row>
    <row r="20" spans="1:9" x14ac:dyDescent="0.25">
      <c r="A20" s="1"/>
      <c r="B20" s="92" t="s">
        <v>149</v>
      </c>
      <c r="C20" s="93"/>
      <c r="D20" s="93"/>
      <c r="E20" s="93"/>
      <c r="F20" s="94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18</v>
      </c>
      <c r="C9" s="93"/>
      <c r="D9" s="93"/>
      <c r="E9" s="93"/>
      <c r="F9" s="94"/>
      <c r="G9" s="11">
        <v>3308085</v>
      </c>
      <c r="H9" s="22" t="s">
        <v>3</v>
      </c>
      <c r="I9" s="1"/>
    </row>
    <row r="10" spans="1:9" x14ac:dyDescent="0.25">
      <c r="A10" s="1"/>
      <c r="B10" s="92" t="s">
        <v>53</v>
      </c>
      <c r="C10" s="93"/>
      <c r="D10" s="93"/>
      <c r="E10" s="93"/>
      <c r="F10" s="94"/>
      <c r="G10" s="11">
        <v>3308085</v>
      </c>
      <c r="H10" s="22" t="s">
        <v>3</v>
      </c>
      <c r="I10" s="1"/>
    </row>
    <row r="11" spans="1:9" x14ac:dyDescent="0.25">
      <c r="A11" s="1"/>
      <c r="B11" s="101" t="s">
        <v>21</v>
      </c>
      <c r="C11" s="102"/>
      <c r="D11" s="102"/>
      <c r="E11" s="102"/>
      <c r="F11" s="103"/>
      <c r="G11" s="31">
        <f>G9-G10</f>
        <v>0</v>
      </c>
      <c r="H11" s="26" t="s">
        <v>3</v>
      </c>
      <c r="I11" s="1"/>
    </row>
    <row r="12" spans="1:9" x14ac:dyDescent="0.25">
      <c r="A12" s="1"/>
      <c r="B12" s="92" t="s">
        <v>19</v>
      </c>
      <c r="C12" s="93"/>
      <c r="D12" s="93"/>
      <c r="E12" s="93"/>
      <c r="F12" s="94"/>
      <c r="G12" s="11">
        <v>0</v>
      </c>
      <c r="H12" s="22" t="s">
        <v>43</v>
      </c>
      <c r="I12" s="1"/>
    </row>
    <row r="13" spans="1:9" x14ac:dyDescent="0.25">
      <c r="A13" s="1"/>
      <c r="B13" s="95" t="s">
        <v>17</v>
      </c>
      <c r="C13" s="96"/>
      <c r="D13" s="96"/>
      <c r="E13" s="96"/>
      <c r="F13" s="97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136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98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93</v>
      </c>
      <c r="C9" s="93"/>
      <c r="D9" s="94"/>
      <c r="E9" s="11">
        <v>42376234.588460796</v>
      </c>
      <c r="F9" s="22" t="s">
        <v>3</v>
      </c>
      <c r="G9" s="19"/>
      <c r="H9" s="27"/>
      <c r="I9" s="1"/>
    </row>
    <row r="10" spans="1:9" x14ac:dyDescent="0.25">
      <c r="A10" s="1"/>
      <c r="B10" s="92" t="s">
        <v>94</v>
      </c>
      <c r="C10" s="93"/>
      <c r="D10" s="94"/>
      <c r="E10" s="11">
        <v>46843549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99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4" t="s">
        <v>107</v>
      </c>
      <c r="C12" s="105"/>
      <c r="D12" s="106"/>
      <c r="E12" s="17">
        <f>E9-(E10-E11)</f>
        <v>-4467314.4115392044</v>
      </c>
      <c r="F12" s="25" t="s">
        <v>3</v>
      </c>
      <c r="G12" s="17">
        <f>E12</f>
        <v>-4467314.4115392044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104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2" t="s">
        <v>101</v>
      </c>
      <c r="C17" s="93"/>
      <c r="D17" s="94"/>
      <c r="E17" s="11">
        <v>1579750.0916666666</v>
      </c>
      <c r="F17" s="22" t="s">
        <v>3</v>
      </c>
      <c r="G17" s="19"/>
      <c r="H17" s="27"/>
      <c r="I17" s="1"/>
    </row>
    <row r="18" spans="1:9" x14ac:dyDescent="0.25">
      <c r="A18" s="1"/>
      <c r="B18" s="92" t="s">
        <v>102</v>
      </c>
      <c r="C18" s="93"/>
      <c r="D18" s="94"/>
      <c r="E18" s="11">
        <v>2012560.930653885</v>
      </c>
      <c r="F18" s="22" t="s">
        <v>3</v>
      </c>
      <c r="G18" s="14"/>
      <c r="H18" s="28"/>
      <c r="I18" s="1"/>
    </row>
    <row r="19" spans="1:9" x14ac:dyDescent="0.25">
      <c r="A19" s="1"/>
      <c r="B19" s="104" t="s">
        <v>105</v>
      </c>
      <c r="C19" s="105"/>
      <c r="D19" s="106"/>
      <c r="E19" s="17">
        <f>SUM(E17:E18)</f>
        <v>3592311.0223205518</v>
      </c>
      <c r="F19" s="25" t="s">
        <v>3</v>
      </c>
      <c r="G19" s="17">
        <f>E19</f>
        <v>3592311.0223205518</v>
      </c>
      <c r="H19" s="25" t="s">
        <v>3</v>
      </c>
      <c r="I19" s="1"/>
    </row>
    <row r="20" spans="1:9" x14ac:dyDescent="0.25">
      <c r="A20" s="1"/>
      <c r="B20" s="104" t="s">
        <v>106</v>
      </c>
      <c r="C20" s="105"/>
      <c r="D20" s="106"/>
      <c r="E20" s="17">
        <f>SUM(E17:E18)*(1+Prisudvikling2018)</f>
        <v>3655176.4652111619</v>
      </c>
      <c r="F20" s="25" t="s">
        <v>3</v>
      </c>
      <c r="G20" s="17">
        <f>E20</f>
        <v>3655176.4652111619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103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10" t="s">
        <v>109</v>
      </c>
      <c r="C25" s="111"/>
      <c r="D25" s="112"/>
      <c r="E25" s="11">
        <f>IF(E12&lt;0,E20+E12,IF(E20+E12&lt;0,E20+E12,IF(E20&lt;0,0,E20)))</f>
        <v>-812137.94632804254</v>
      </c>
      <c r="F25" s="22" t="s">
        <v>3</v>
      </c>
      <c r="G25" s="14"/>
      <c r="H25" s="28"/>
      <c r="I25" s="1"/>
    </row>
    <row r="26" spans="1:9" x14ac:dyDescent="0.25">
      <c r="A26" s="1"/>
      <c r="B26" s="110" t="s">
        <v>100</v>
      </c>
      <c r="C26" s="111"/>
      <c r="D26" s="112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0" t="s">
        <v>111</v>
      </c>
      <c r="C27" s="111"/>
      <c r="D27" s="112"/>
      <c r="E27" s="11">
        <f>E25/E26</f>
        <v>-406068.97316402127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7" t="s">
        <v>108</v>
      </c>
      <c r="C28" s="108"/>
      <c r="D28" s="109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5" t="s">
        <v>110</v>
      </c>
      <c r="C29" s="96"/>
      <c r="D29" s="96"/>
      <c r="E29" s="96"/>
      <c r="F29" s="97"/>
      <c r="G29" s="20">
        <f>E27</f>
        <v>-406068.97316402127</v>
      </c>
      <c r="H29" s="21" t="s">
        <v>3</v>
      </c>
      <c r="I29" s="1"/>
    </row>
    <row r="30" spans="1:9" x14ac:dyDescent="0.25">
      <c r="A30" s="1"/>
      <c r="B30" s="95" t="s">
        <v>112</v>
      </c>
      <c r="C30" s="96"/>
      <c r="D30" s="96"/>
      <c r="E30" s="96"/>
      <c r="F30" s="97"/>
      <c r="G30" s="20">
        <f>G29*(1+Prisudvikling2019)^2</f>
        <v>-419910.08181639045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142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143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156</v>
      </c>
      <c r="C10" s="61">
        <v>75</v>
      </c>
      <c r="D10" s="11">
        <v>453056</v>
      </c>
      <c r="E10" s="11">
        <f>D10/C10</f>
        <v>6040.7466666666669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157</v>
      </c>
      <c r="C11" s="61">
        <v>75</v>
      </c>
      <c r="D11" s="11">
        <v>669383</v>
      </c>
      <c r="E11" s="11">
        <f t="shared" ref="E11:E31" si="0">D11/C11</f>
        <v>8925.1066666666666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157</v>
      </c>
      <c r="C12" s="61">
        <v>75</v>
      </c>
      <c r="D12" s="11">
        <v>473133</v>
      </c>
      <c r="E12" s="11">
        <f t="shared" si="0"/>
        <v>6308.44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158</v>
      </c>
      <c r="C13" s="61">
        <v>75</v>
      </c>
      <c r="D13" s="11">
        <v>400266</v>
      </c>
      <c r="E13" s="11">
        <f t="shared" si="0"/>
        <v>5336.88</v>
      </c>
      <c r="F13" s="11">
        <v>0</v>
      </c>
      <c r="G13" s="11">
        <v>0</v>
      </c>
      <c r="H13" s="22" t="s">
        <v>3</v>
      </c>
      <c r="I13" s="1"/>
    </row>
    <row r="14" spans="1:9" ht="26.25" x14ac:dyDescent="0.25">
      <c r="A14" s="1"/>
      <c r="B14" s="60" t="s">
        <v>159</v>
      </c>
      <c r="C14" s="61">
        <v>75</v>
      </c>
      <c r="D14" s="11">
        <v>400266</v>
      </c>
      <c r="E14" s="11">
        <f t="shared" si="0"/>
        <v>5336.88</v>
      </c>
      <c r="F14" s="11">
        <v>0</v>
      </c>
      <c r="G14" s="11">
        <v>0</v>
      </c>
      <c r="H14" s="22" t="s">
        <v>3</v>
      </c>
      <c r="I14" s="1"/>
    </row>
    <row r="15" spans="1:9" ht="26.25" x14ac:dyDescent="0.25">
      <c r="A15" s="1"/>
      <c r="B15" s="60" t="s">
        <v>160</v>
      </c>
      <c r="C15" s="61">
        <v>75</v>
      </c>
      <c r="D15" s="11">
        <v>35243</v>
      </c>
      <c r="E15" s="11">
        <f t="shared" si="0"/>
        <v>469.90666666666669</v>
      </c>
      <c r="F15" s="11">
        <v>0</v>
      </c>
      <c r="G15" s="11">
        <v>0</v>
      </c>
      <c r="H15" s="22" t="s">
        <v>3</v>
      </c>
      <c r="I15" s="1"/>
    </row>
    <row r="16" spans="1:9" ht="26.25" x14ac:dyDescent="0.25">
      <c r="A16" s="1"/>
      <c r="B16" s="60" t="s">
        <v>161</v>
      </c>
      <c r="C16" s="61">
        <v>75</v>
      </c>
      <c r="D16" s="11">
        <v>127958</v>
      </c>
      <c r="E16" s="11">
        <f t="shared" si="0"/>
        <v>1706.1066666666666</v>
      </c>
      <c r="F16" s="11">
        <v>0</v>
      </c>
      <c r="G16" s="11">
        <v>0</v>
      </c>
      <c r="H16" s="22" t="s">
        <v>3</v>
      </c>
      <c r="I16" s="1"/>
    </row>
    <row r="17" spans="1:9" ht="26.25" x14ac:dyDescent="0.25">
      <c r="A17" s="1"/>
      <c r="B17" s="60" t="s">
        <v>156</v>
      </c>
      <c r="C17" s="61">
        <v>75</v>
      </c>
      <c r="D17" s="11">
        <v>118347</v>
      </c>
      <c r="E17" s="11">
        <f t="shared" si="0"/>
        <v>1577.96</v>
      </c>
      <c r="F17" s="11">
        <v>0</v>
      </c>
      <c r="G17" s="11">
        <v>0</v>
      </c>
      <c r="H17" s="22" t="s">
        <v>3</v>
      </c>
      <c r="I17" s="1"/>
    </row>
    <row r="18" spans="1:9" ht="26.25" x14ac:dyDescent="0.25">
      <c r="A18" s="1"/>
      <c r="B18" s="60" t="s">
        <v>157</v>
      </c>
      <c r="C18" s="61">
        <v>75</v>
      </c>
      <c r="D18" s="11">
        <v>124885</v>
      </c>
      <c r="E18" s="11">
        <f t="shared" si="0"/>
        <v>1665.1333333333334</v>
      </c>
      <c r="F18" s="11">
        <v>0</v>
      </c>
      <c r="G18" s="11">
        <v>0</v>
      </c>
      <c r="H18" s="22" t="s">
        <v>3</v>
      </c>
      <c r="I18" s="1"/>
    </row>
    <row r="19" spans="1:9" ht="26.25" x14ac:dyDescent="0.25">
      <c r="A19" s="1"/>
      <c r="B19" s="60" t="s">
        <v>162</v>
      </c>
      <c r="C19" s="61">
        <v>75</v>
      </c>
      <c r="D19" s="11">
        <v>747966</v>
      </c>
      <c r="E19" s="11">
        <f t="shared" si="0"/>
        <v>9972.8799999999992</v>
      </c>
      <c r="F19" s="11">
        <v>0</v>
      </c>
      <c r="G19" s="11">
        <v>0</v>
      </c>
      <c r="H19" s="22" t="s">
        <v>3</v>
      </c>
      <c r="I19" s="1"/>
    </row>
    <row r="20" spans="1:9" ht="26.25" x14ac:dyDescent="0.25">
      <c r="A20" s="1"/>
      <c r="B20" s="60" t="s">
        <v>158</v>
      </c>
      <c r="C20" s="61">
        <v>75</v>
      </c>
      <c r="D20" s="11">
        <v>2458</v>
      </c>
      <c r="E20" s="11">
        <f t="shared" si="0"/>
        <v>32.773333333333333</v>
      </c>
      <c r="F20" s="11">
        <v>0</v>
      </c>
      <c r="G20" s="11">
        <v>0</v>
      </c>
      <c r="H20" s="22" t="s">
        <v>3</v>
      </c>
      <c r="I20" s="1"/>
    </row>
    <row r="21" spans="1:9" ht="26.25" x14ac:dyDescent="0.25">
      <c r="A21" s="1"/>
      <c r="B21" s="60" t="s">
        <v>159</v>
      </c>
      <c r="C21" s="61">
        <v>75</v>
      </c>
      <c r="D21" s="11">
        <v>2458</v>
      </c>
      <c r="E21" s="11">
        <f t="shared" si="0"/>
        <v>32.773333333333333</v>
      </c>
      <c r="F21" s="11">
        <v>0</v>
      </c>
      <c r="G21" s="11">
        <v>0</v>
      </c>
      <c r="H21" s="22" t="s">
        <v>3</v>
      </c>
      <c r="I21" s="1"/>
    </row>
    <row r="22" spans="1:9" ht="26.25" x14ac:dyDescent="0.25">
      <c r="A22" s="1"/>
      <c r="B22" s="60" t="s">
        <v>160</v>
      </c>
      <c r="C22" s="61">
        <v>75</v>
      </c>
      <c r="D22" s="11">
        <v>15581</v>
      </c>
      <c r="E22" s="11">
        <f t="shared" si="0"/>
        <v>207.74666666666667</v>
      </c>
      <c r="F22" s="11">
        <v>0</v>
      </c>
      <c r="G22" s="11">
        <v>0</v>
      </c>
      <c r="H22" s="22" t="s">
        <v>3</v>
      </c>
      <c r="I22" s="1"/>
    </row>
    <row r="23" spans="1:9" ht="26.25" x14ac:dyDescent="0.25">
      <c r="A23" s="1"/>
      <c r="B23" s="60" t="s">
        <v>161</v>
      </c>
      <c r="C23" s="61">
        <v>75</v>
      </c>
      <c r="D23" s="11">
        <v>9428</v>
      </c>
      <c r="E23" s="11">
        <f t="shared" si="0"/>
        <v>125.70666666666666</v>
      </c>
      <c r="F23" s="11">
        <v>0</v>
      </c>
      <c r="G23" s="11">
        <v>0</v>
      </c>
      <c r="H23" s="22" t="s">
        <v>3</v>
      </c>
      <c r="I23" s="1"/>
    </row>
    <row r="24" spans="1:9" ht="26.25" x14ac:dyDescent="0.25">
      <c r="A24" s="1"/>
      <c r="B24" s="60" t="s">
        <v>157</v>
      </c>
      <c r="C24" s="61">
        <v>75</v>
      </c>
      <c r="D24" s="11">
        <v>7191</v>
      </c>
      <c r="E24" s="11">
        <f t="shared" si="0"/>
        <v>95.88</v>
      </c>
      <c r="F24" s="11">
        <v>0</v>
      </c>
      <c r="G24" s="11">
        <v>0</v>
      </c>
      <c r="H24" s="22" t="s">
        <v>3</v>
      </c>
      <c r="I24" s="1"/>
    </row>
    <row r="25" spans="1:9" ht="26.25" x14ac:dyDescent="0.25">
      <c r="A25" s="1"/>
      <c r="B25" s="60" t="s">
        <v>162</v>
      </c>
      <c r="C25" s="61">
        <v>75</v>
      </c>
      <c r="D25" s="11">
        <v>902744</v>
      </c>
      <c r="E25" s="11">
        <f t="shared" si="0"/>
        <v>12036.586666666666</v>
      </c>
      <c r="F25" s="11">
        <v>0</v>
      </c>
      <c r="G25" s="11">
        <v>0</v>
      </c>
      <c r="H25" s="22" t="s">
        <v>3</v>
      </c>
      <c r="I25" s="1"/>
    </row>
    <row r="26" spans="1:9" ht="39" x14ac:dyDescent="0.25">
      <c r="A26" s="1"/>
      <c r="B26" s="60" t="s">
        <v>163</v>
      </c>
      <c r="C26" s="61">
        <v>30</v>
      </c>
      <c r="D26" s="11">
        <v>140767</v>
      </c>
      <c r="E26" s="11">
        <f t="shared" si="0"/>
        <v>4692.2333333333336</v>
      </c>
      <c r="F26" s="11">
        <v>0</v>
      </c>
      <c r="G26" s="11">
        <v>0</v>
      </c>
      <c r="H26" s="22" t="s">
        <v>3</v>
      </c>
      <c r="I26" s="1"/>
    </row>
    <row r="27" spans="1:9" ht="39" x14ac:dyDescent="0.25">
      <c r="A27" s="1"/>
      <c r="B27" s="60" t="s">
        <v>164</v>
      </c>
      <c r="C27" s="61">
        <v>10</v>
      </c>
      <c r="D27" s="11">
        <v>158862</v>
      </c>
      <c r="E27" s="11">
        <f t="shared" si="0"/>
        <v>15886.2</v>
      </c>
      <c r="F27" s="11">
        <v>0</v>
      </c>
      <c r="G27" s="11">
        <v>0</v>
      </c>
      <c r="H27" s="22" t="s">
        <v>3</v>
      </c>
      <c r="I27" s="1"/>
    </row>
    <row r="28" spans="1:9" x14ac:dyDescent="0.25">
      <c r="A28" s="1"/>
      <c r="B28" s="60" t="s">
        <v>165</v>
      </c>
      <c r="C28" s="61">
        <v>20</v>
      </c>
      <c r="D28" s="11">
        <v>264578</v>
      </c>
      <c r="E28" s="11">
        <f t="shared" si="0"/>
        <v>13228.9</v>
      </c>
      <c r="F28" s="11">
        <v>0</v>
      </c>
      <c r="G28" s="11">
        <v>0</v>
      </c>
      <c r="H28" s="22" t="s">
        <v>3</v>
      </c>
      <c r="I28" s="1"/>
    </row>
    <row r="29" spans="1:9" x14ac:dyDescent="0.25">
      <c r="A29" s="1"/>
      <c r="B29" s="60" t="s">
        <v>166</v>
      </c>
      <c r="C29" s="61">
        <v>10</v>
      </c>
      <c r="D29" s="11">
        <v>71237</v>
      </c>
      <c r="E29" s="11">
        <f t="shared" si="0"/>
        <v>7123.7</v>
      </c>
      <c r="F29" s="11">
        <v>0</v>
      </c>
      <c r="G29" s="11">
        <v>0</v>
      </c>
      <c r="H29" s="22" t="s">
        <v>3</v>
      </c>
      <c r="I29" s="1"/>
    </row>
    <row r="30" spans="1:9" ht="39" x14ac:dyDescent="0.25">
      <c r="A30" s="1"/>
      <c r="B30" s="60" t="s">
        <v>167</v>
      </c>
      <c r="C30" s="61">
        <v>50</v>
      </c>
      <c r="D30" s="11">
        <v>105388</v>
      </c>
      <c r="E30" s="11">
        <f t="shared" si="0"/>
        <v>2107.7600000000002</v>
      </c>
      <c r="F30" s="11">
        <v>0</v>
      </c>
      <c r="G30" s="11">
        <v>0</v>
      </c>
      <c r="H30" s="22" t="s">
        <v>3</v>
      </c>
      <c r="I30" s="1"/>
    </row>
    <row r="31" spans="1:9" ht="39" x14ac:dyDescent="0.25">
      <c r="A31" s="1"/>
      <c r="B31" s="60" t="s">
        <v>168</v>
      </c>
      <c r="C31" s="61">
        <v>15</v>
      </c>
      <c r="D31" s="11">
        <v>120443</v>
      </c>
      <c r="E31" s="11">
        <f t="shared" si="0"/>
        <v>8029.5333333333338</v>
      </c>
      <c r="F31" s="11">
        <v>0</v>
      </c>
      <c r="G31" s="11">
        <v>0</v>
      </c>
      <c r="H31" s="22" t="s">
        <v>3</v>
      </c>
      <c r="I31" s="1"/>
    </row>
    <row r="32" spans="1:9" ht="39" x14ac:dyDescent="0.25">
      <c r="A32" s="1"/>
      <c r="B32" s="60" t="s">
        <v>169</v>
      </c>
      <c r="C32" s="61">
        <v>10</v>
      </c>
      <c r="D32" s="11">
        <v>75278</v>
      </c>
      <c r="E32" s="11">
        <f t="shared" ref="E32:E33" si="1">D32/C32</f>
        <v>7527.8</v>
      </c>
      <c r="F32" s="11">
        <v>0</v>
      </c>
      <c r="G32" s="11">
        <v>0</v>
      </c>
      <c r="H32" s="22" t="s">
        <v>3</v>
      </c>
      <c r="I32" s="1"/>
    </row>
    <row r="33" spans="1:9" ht="26.25" x14ac:dyDescent="0.25">
      <c r="A33" s="1"/>
      <c r="B33" s="60" t="s">
        <v>170</v>
      </c>
      <c r="C33" s="61">
        <v>5</v>
      </c>
      <c r="D33" s="11">
        <v>48363</v>
      </c>
      <c r="E33" s="11">
        <f t="shared" si="1"/>
        <v>9672.6</v>
      </c>
      <c r="F33" s="11">
        <v>0</v>
      </c>
      <c r="G33" s="11">
        <v>0</v>
      </c>
      <c r="H33" s="22" t="s">
        <v>3</v>
      </c>
      <c r="I33" s="1"/>
    </row>
    <row r="34" spans="1:9" x14ac:dyDescent="0.25">
      <c r="A34" s="1"/>
      <c r="B34" s="95" t="s">
        <v>144</v>
      </c>
      <c r="C34" s="96"/>
      <c r="D34" s="97"/>
      <c r="E34" s="20">
        <f>SUM(E10:E33)</f>
        <v>128140.23333333332</v>
      </c>
      <c r="F34" s="20">
        <f t="shared" ref="F34:G34" si="2">SUM(F10:F33)</f>
        <v>0</v>
      </c>
      <c r="G34" s="20">
        <f t="shared" si="2"/>
        <v>0</v>
      </c>
      <c r="H34" s="21" t="s">
        <v>3</v>
      </c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</sheetData>
  <sheetProtection password="DFE9" sheet="1" objects="1" scenarios="1"/>
  <mergeCells count="3">
    <mergeCell ref="B3:H4"/>
    <mergeCell ref="B34:D3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44</v>
      </c>
      <c r="C3" s="88"/>
      <c r="D3" s="88"/>
      <c r="E3" s="88"/>
      <c r="F3" s="88"/>
      <c r="G3" s="88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Anlægsprojekter'!F34</f>
        <v>0</v>
      </c>
      <c r="E10" s="22" t="s">
        <v>3</v>
      </c>
      <c r="F10" s="11">
        <f>SUM('Fane 10. Anlægsprojekter'!E34,'Fane 10. Anlægsprojekter'!G34)</f>
        <v>128140.23333333332</v>
      </c>
      <c r="G10" s="22" t="s">
        <v>3</v>
      </c>
      <c r="H10" s="1"/>
    </row>
    <row r="11" spans="1:8" x14ac:dyDescent="0.25">
      <c r="A11" s="1"/>
      <c r="B11" s="63" t="s">
        <v>154</v>
      </c>
      <c r="C11" s="64"/>
      <c r="D11" s="53">
        <v>0</v>
      </c>
      <c r="E11" s="22" t="s">
        <v>3</v>
      </c>
      <c r="F11" s="11">
        <v>12652</v>
      </c>
      <c r="G11" s="22" t="s">
        <v>3</v>
      </c>
      <c r="H11" s="1"/>
    </row>
    <row r="12" spans="1:8" x14ac:dyDescent="0.25">
      <c r="A12" s="1"/>
      <c r="B12" s="41" t="s">
        <v>145</v>
      </c>
      <c r="C12" s="43"/>
      <c r="D12" s="20">
        <f>SUM(D10:D11)</f>
        <v>0</v>
      </c>
      <c r="E12" s="21" t="s">
        <v>3</v>
      </c>
      <c r="F12" s="20">
        <f>SUM(F10:F11)</f>
        <v>140792.23333333334</v>
      </c>
      <c r="G12" s="21" t="s">
        <v>3</v>
      </c>
      <c r="H12" s="1"/>
    </row>
    <row r="13" spans="1:8" x14ac:dyDescent="0.25">
      <c r="A13" s="1"/>
      <c r="B13" s="41" t="s">
        <v>146</v>
      </c>
      <c r="C13" s="43"/>
      <c r="D13" s="20">
        <f>D12*(1+Prisudvikling2019)</f>
        <v>0</v>
      </c>
      <c r="E13" s="21" t="s">
        <v>3</v>
      </c>
      <c r="F13" s="20">
        <f>F12*(1+Prisudvikling2019)</f>
        <v>143171.62207666665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171</v>
      </c>
      <c r="C3" s="90"/>
      <c r="D3" s="90"/>
      <c r="E3" s="90"/>
      <c r="F3" s="90"/>
      <c r="G3" s="90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155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172</v>
      </c>
      <c r="C3" s="90"/>
      <c r="D3" s="90"/>
      <c r="E3" s="90"/>
      <c r="F3" s="90"/>
      <c r="G3" s="1"/>
      <c r="H3" s="1"/>
    </row>
    <row r="4" spans="1:8" ht="25.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15391340.643801697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29387.159298589318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6" t="s">
        <v>77</v>
      </c>
      <c r="C12" s="7">
        <f>'Fane 11. Tillæg'!D13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6" t="s">
        <v>76</v>
      </c>
      <c r="C13" s="11">
        <f>'Fane 11. Tillæg'!F13</f>
        <v>143171.62207666665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6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6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6" t="s">
        <v>42</v>
      </c>
      <c r="C16" s="11">
        <f>SUM(C9:C15)*Prisudvikling2019</f>
        <v>263029.90028549044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6" t="s">
        <v>14</v>
      </c>
      <c r="C17" s="11">
        <f>-SUM(C9:C16)*'Fane 6. Individuelt eff. krav'!G9</f>
        <v>-209494.98688789408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6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-144915.15418171653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6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-78597.83827914123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5" t="s">
        <v>46</v>
      </c>
      <c r="C20" s="17">
        <f>SUM(C9:C19)</f>
        <v>15393921.346113689</v>
      </c>
      <c r="D20" s="18" t="s">
        <v>3</v>
      </c>
      <c r="E20" s="17">
        <f>C20</f>
        <v>15393921.346113689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21468319.407729186</v>
      </c>
      <c r="D22" s="18" t="s">
        <v>3</v>
      </c>
      <c r="E22" s="17">
        <f>C22</f>
        <v>21468319.407729186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113241.63497439236</v>
      </c>
      <c r="D24" s="18" t="s">
        <v>3</v>
      </c>
      <c r="E24" s="17">
        <f>C24</f>
        <v>113241.63497439236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-419910.08181639045</v>
      </c>
      <c r="D28" s="18" t="s">
        <v>3</v>
      </c>
      <c r="E28" s="17">
        <f>C28</f>
        <v>-419910.08181639045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36555572.307000875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48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15393921.346113689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260157.27074932132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-207207.02842248639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-144416.93588163977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-79230.784312867996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15223223.868246017</v>
      </c>
      <c r="D14" s="18" t="s">
        <v>3</v>
      </c>
      <c r="E14" s="17">
        <f>C14</f>
        <v>15223223.868246017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21831134.005719807</v>
      </c>
      <c r="D16" s="18" t="s">
        <v>3</v>
      </c>
      <c r="E16" s="17">
        <f>C16</f>
        <v>21831134.005719807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-427006.56219908741</v>
      </c>
      <c r="D20" s="18" t="s">
        <v>3</v>
      </c>
      <c r="E20" s="17">
        <f>C20</f>
        <v>-427006.56219908741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36627351.311766736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15223223.868246017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257272.48337335765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-204909.38662265328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-143920.4304560787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-79868.827442015972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15051797.707098626</v>
      </c>
      <c r="D13" s="18" t="s">
        <v>3</v>
      </c>
      <c r="E13" s="17">
        <f>C13</f>
        <v>15051797.707098626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22200080.170416471</v>
      </c>
      <c r="D15" s="18" t="s">
        <v>3</v>
      </c>
      <c r="E15" s="17">
        <f>C15</f>
        <v>22200080.170416471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37251877.877515092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115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9" t="s">
        <v>49</v>
      </c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15051797.707098626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254375.38124996674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-202601.93651643375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-143425.63201617071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-80512.008713341696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14879633.511102645</v>
      </c>
      <c r="D13" s="18" t="s">
        <v>3</v>
      </c>
      <c r="E13" s="17">
        <f>C13</f>
        <v>14879633.511102645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22575261.525296506</v>
      </c>
      <c r="D15" s="18" t="s">
        <v>3</v>
      </c>
      <c r="E15" s="17">
        <f>C15</f>
        <v>22575261.525296506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37454895.036399148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38733220.061188422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23341879.417386726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15391340.643801697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133</v>
      </c>
      <c r="C3" s="90"/>
      <c r="D3" s="90"/>
      <c r="E3" s="90"/>
      <c r="F3" s="90"/>
      <c r="G3" s="90"/>
      <c r="H3" s="1"/>
      <c r="I3" s="1"/>
    </row>
    <row r="4" spans="1:9" ht="29.25" customHeight="1" x14ac:dyDescent="0.25">
      <c r="A4" s="1"/>
      <c r="B4" s="90"/>
      <c r="C4" s="90"/>
      <c r="D4" s="90"/>
      <c r="E4" s="90"/>
      <c r="F4" s="90"/>
      <c r="G4" s="90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62</v>
      </c>
      <c r="C8" s="96"/>
      <c r="D8" s="96"/>
      <c r="E8" s="96"/>
      <c r="F8" s="96"/>
      <c r="G8" s="97"/>
      <c r="H8" s="1"/>
      <c r="I8" s="1"/>
    </row>
    <row r="9" spans="1:9" x14ac:dyDescent="0.25">
      <c r="A9" s="1"/>
      <c r="B9" s="92" t="s">
        <v>63</v>
      </c>
      <c r="C9" s="93"/>
      <c r="D9" s="93"/>
      <c r="E9" s="94"/>
      <c r="F9" s="11">
        <v>7326095.8916398128</v>
      </c>
      <c r="G9" s="22" t="s">
        <v>3</v>
      </c>
      <c r="H9" s="1"/>
      <c r="I9" s="1"/>
    </row>
    <row r="10" spans="1:9" x14ac:dyDescent="0.25">
      <c r="A10" s="1"/>
      <c r="B10" s="92" t="s">
        <v>64</v>
      </c>
      <c r="C10" s="93"/>
      <c r="D10" s="93"/>
      <c r="E10" s="94"/>
      <c r="F10" s="11">
        <v>8761010.1928633749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5" t="s">
        <v>69</v>
      </c>
      <c r="C14" s="96"/>
      <c r="D14" s="96"/>
      <c r="E14" s="96"/>
      <c r="F14" s="96"/>
      <c r="G14" s="97"/>
      <c r="H14" s="1"/>
      <c r="I14" s="1"/>
    </row>
    <row r="15" spans="1:9" x14ac:dyDescent="0.25">
      <c r="A15" s="1"/>
      <c r="B15" s="92" t="s">
        <v>37</v>
      </c>
      <c r="C15" s="93"/>
      <c r="D15" s="93"/>
      <c r="E15" s="94"/>
      <c r="F15" s="11">
        <v>7326095.8916398128</v>
      </c>
      <c r="G15" s="22" t="s">
        <v>3</v>
      </c>
      <c r="H15" s="1"/>
      <c r="I15" s="1"/>
    </row>
    <row r="16" spans="1:9" x14ac:dyDescent="0.25">
      <c r="A16" s="1"/>
      <c r="B16" s="92" t="s">
        <v>38</v>
      </c>
      <c r="C16" s="93"/>
      <c r="D16" s="93"/>
      <c r="E16" s="94"/>
      <c r="F16" s="11">
        <v>8789908.9629475418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5" t="s">
        <v>29</v>
      </c>
      <c r="C20" s="96"/>
      <c r="D20" s="96"/>
      <c r="E20" s="96"/>
      <c r="F20" s="96"/>
      <c r="G20" s="97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8" t="s">
        <v>65</v>
      </c>
      <c r="C22" s="99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8" t="s">
        <v>66</v>
      </c>
      <c r="C23" s="99"/>
      <c r="D23" s="53">
        <f>F16-F10</f>
        <v>28898.770084166899</v>
      </c>
      <c r="E23" s="22" t="s">
        <v>3</v>
      </c>
      <c r="F23" s="11">
        <f>D23*(1+Prisudvikling2019)</f>
        <v>29387.159298589318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1" t="s">
        <v>97</v>
      </c>
      <c r="C26" s="91"/>
      <c r="D26" s="91"/>
      <c r="E26" s="91"/>
      <c r="F26" s="91"/>
      <c r="G26" s="91"/>
      <c r="H26" s="1"/>
      <c r="I26" s="1"/>
    </row>
    <row r="27" spans="1:9" ht="27.75" customHeight="1" x14ac:dyDescent="0.25">
      <c r="A27" s="1"/>
      <c r="B27" s="91" t="s">
        <v>139</v>
      </c>
      <c r="C27" s="91"/>
      <c r="D27" s="91"/>
      <c r="E27" s="91"/>
      <c r="F27" s="91"/>
      <c r="G27" s="9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134</v>
      </c>
      <c r="C3" s="88"/>
      <c r="D3" s="88"/>
      <c r="E3" s="88"/>
      <c r="F3" s="88"/>
      <c r="G3" s="1"/>
      <c r="H3" s="1"/>
    </row>
    <row r="4" spans="1:8" ht="1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5" t="s">
        <v>68</v>
      </c>
      <c r="C8" s="96"/>
      <c r="D8" s="96"/>
      <c r="E8" s="96"/>
      <c r="F8" s="97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173</v>
      </c>
      <c r="C10" s="48"/>
      <c r="D10" s="49"/>
      <c r="E10" s="11">
        <v>13145394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52083</v>
      </c>
      <c r="F11" s="22" t="s">
        <v>3</v>
      </c>
      <c r="G11" s="1"/>
      <c r="H11" s="1"/>
    </row>
    <row r="12" spans="1:8" ht="26.25" x14ac:dyDescent="0.25">
      <c r="A12" s="1"/>
      <c r="B12" s="44" t="s">
        <v>151</v>
      </c>
      <c r="C12" s="48"/>
      <c r="D12" s="49"/>
      <c r="E12" s="11">
        <v>6195526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8761</v>
      </c>
      <c r="F13" s="22" t="s">
        <v>3</v>
      </c>
      <c r="G13" s="1"/>
      <c r="H13" s="1"/>
    </row>
    <row r="14" spans="1:8" x14ac:dyDescent="0.25">
      <c r="A14" s="1"/>
      <c r="B14" s="44" t="s">
        <v>153</v>
      </c>
      <c r="C14" s="48"/>
      <c r="D14" s="49"/>
      <c r="E14" s="11">
        <v>962000</v>
      </c>
      <c r="F14" s="22" t="s">
        <v>3</v>
      </c>
      <c r="G14" s="1"/>
      <c r="H14" s="1"/>
    </row>
    <row r="15" spans="1:8" x14ac:dyDescent="0.25">
      <c r="A15" s="1"/>
      <c r="B15" s="44" t="s">
        <v>174</v>
      </c>
      <c r="C15" s="48"/>
      <c r="D15" s="49"/>
      <c r="E15" s="11">
        <v>396915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20760679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21468319.407729186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14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2" t="s">
        <v>14</v>
      </c>
      <c r="C9" s="93"/>
      <c r="D9" s="93"/>
      <c r="E9" s="93"/>
      <c r="F9" s="94"/>
      <c r="G9" s="54">
        <v>1.3236616059873188E-2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0" t="s">
        <v>80</v>
      </c>
      <c r="C12" s="100"/>
      <c r="D12" s="100"/>
      <c r="E12" s="100"/>
      <c r="F12" s="100"/>
      <c r="G12" s="100"/>
      <c r="H12" s="100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2018-09-27T09:27:01Z</dcterms:modified>
</cp:coreProperties>
</file>