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5. Ikke-påvirkelige omk." sheetId="19" r:id="rId7"/>
    <sheet name="Fane 8. Kontrol af ØR2017" sheetId="31" r:id="rId8"/>
    <sheet name="Fane 9. Anlægsprojekter" sheetId="11" r:id="rId9"/>
    <sheet name="Fane 10. Tillæg" sheetId="20" r:id="rId10"/>
    <sheet name="Fane 11. Bortfald" sheetId="21" r:id="rId11"/>
    <sheet name="Fane 12. Nøgletal" sheetId="26" r:id="rId12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C27" i="2" l="1"/>
  <c r="E12" i="31" l="1"/>
  <c r="E18" i="31" l="1"/>
  <c r="E20" i="31" s="1"/>
  <c r="G21" i="31" s="1"/>
  <c r="G22" i="31" s="1"/>
  <c r="C23" i="22" s="1"/>
  <c r="C22" i="23" s="1"/>
  <c r="G12" i="31" l="1"/>
  <c r="C24" i="22" l="1"/>
  <c r="E24" i="22" s="1"/>
  <c r="C23" i="23"/>
  <c r="E23" i="23" s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D11" i="20" l="1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C12" i="2"/>
  <c r="C20" i="23" l="1"/>
  <c r="E20" i="23" s="1"/>
  <c r="E28" i="2" l="1"/>
  <c r="D12" i="20" l="1"/>
  <c r="E11" i="11" l="1"/>
  <c r="F10" i="20" s="1"/>
  <c r="F11" i="20" s="1"/>
  <c r="F12" i="20" s="1"/>
  <c r="C11" i="2" s="1"/>
  <c r="C13" i="2" l="1"/>
  <c r="C14" i="2" s="1"/>
  <c r="C15" i="2" s="1"/>
  <c r="C11" i="15"/>
  <c r="E15" i="2" l="1"/>
  <c r="E29" i="2" s="1"/>
  <c r="C9" i="15" l="1"/>
  <c r="C12" i="15" l="1"/>
  <c r="C13" i="15" s="1"/>
  <c r="C14" i="15" l="1"/>
  <c r="E14" i="15" s="1"/>
  <c r="E23" i="15" s="1"/>
  <c r="C9" i="22" l="1"/>
  <c r="C11" i="22" s="1"/>
  <c r="C12" i="22" s="1"/>
  <c r="C13" i="22" s="1"/>
  <c r="E13" i="22" s="1"/>
  <c r="E25" i="22" s="1"/>
  <c r="C9" i="23" l="1"/>
  <c r="C10" i="23" s="1"/>
  <c r="C11" i="23" s="1"/>
  <c r="C12" i="23" l="1"/>
  <c r="E12" i="23" s="1"/>
  <c r="E24" i="23" s="1"/>
</calcChain>
</file>

<file path=xl/sharedStrings.xml><?xml version="1.0" encoding="utf-8"?>
<sst xmlns="http://schemas.openxmlformats.org/spreadsheetml/2006/main" count="273" uniqueCount="122">
  <si>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</si>
  <si>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</si>
  <si>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</si>
  <si>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</si>
  <si>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</si>
  <si>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</si>
  <si>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</si>
  <si>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</si>
  <si>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</si>
  <si>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</si>
  <si>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8</t>
  </si>
  <si>
    <t>Fane 9</t>
  </si>
  <si>
    <t>Generelt effektiviseringskrav</t>
  </si>
  <si>
    <t>Driftsomkostninger</t>
  </si>
  <si>
    <t>Ikke-påvirkelige omkostninger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</si>
  <si>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</si>
  <si>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</si>
  <si>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</si>
  <si>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</si>
  <si>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</si>
  <si>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</si>
  <si>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</si>
  <si>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</si>
  <si>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</si>
  <si>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</si>
  <si>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</si>
  <si>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</si>
  <si>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</si>
  <si>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</si>
  <si>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</si>
  <si>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</si>
  <si>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</si>
  <si>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</si>
  <si>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</si>
  <si>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</si>
  <si>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</si>
  <si>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</si>
  <si>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</si>
  <si>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</si>
  <si>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</si>
  <si>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</si>
  <si>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</si>
  <si>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</si>
  <si>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</si>
  <si>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</si>
  <si>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</si>
  <si>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</si>
  <si>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</si>
  <si>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</si>
  <si>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</si>
  <si>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</si>
  <si>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</si>
  <si>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</si>
  <si>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</si>
  <si>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</si>
  <si>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</si>
  <si>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</si>
  <si>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</si>
  <si>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</si>
  <si>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</si>
  <si>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</si>
  <si>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</si>
  <si>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</si>
  <si>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</si>
  <si>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</si>
  <si>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</si>
  <si>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</si>
  <si>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</si>
  <si>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</si>
  <si>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</si>
  <si>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</si>
  <si>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</si>
  <si>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</si>
  <si>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</si>
  <si>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</si>
  <si>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</si>
  <si>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</si>
  <si>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</si>
  <si>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</si>
  <si>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</si>
  <si>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</si>
  <si>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</si>
  <si>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</si>
  <si>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</si>
  <si>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</si>
  <si>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</si>
  <si>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</si>
  <si>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</si>
  <si>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</si>
  <si>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</si>
  <si>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</si>
  <si>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</si>
  <si>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</si>
  <si>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</si>
  <si>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</si>
  <si>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</si>
  <si>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</si>
  <si>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</si>
  <si>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</si>
  <si>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Samlet korrektioner for overholdese af indtægtsrammer</t>
  </si>
  <si>
    <t>Kontrol af ØR2017</t>
  </si>
  <si>
    <t>Samlet økonomisk ramme for 2022</t>
  </si>
  <si>
    <t>Fane 5: Korrektion af ikke-påvirkelige omkostninger</t>
  </si>
  <si>
    <t>Fane 8: Kontrol med overholdelse af den økonomiske ramme for 2017</t>
  </si>
  <si>
    <t>Ikke-påvirkelige omkostninger i 2017-prisniveau</t>
  </si>
  <si>
    <t>Ikke-påvirkelige omkostninger i 2019-prisniveau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</si>
  <si>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</si>
  <si>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</si>
  <si>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</si>
  <si>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</si>
  <si>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</si>
  <si>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</si>
  <si>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</si>
  <si>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</si>
  <si>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</si>
  <si>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Skatter og afgifter</t>
  </si>
  <si>
    <t>Periodevise driftsomkostninger under prisloftsbekendtgørelsen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</si>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</sst>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0" fontId="8" fillId="8" borderId="4" xfId="0" applyFont="1" applyFill="1" applyBorder="1" applyAlignment="1" applyProtection="1">
      <alignment wrapText="1"/>
    </xf>
    <xf numFmtId="0" fontId="8" fillId="8" borderId="5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8" borderId="6" xfId="0" applyNumberFormat="1" applyFont="1" applyFill="1" applyBorder="1" applyProtection="1"/>
    <xf numFmtId="0" fontId="8" fillId="8" borderId="7" xfId="0" applyFont="1" applyFill="1" applyBorder="1" applyAlignment="1" applyProtection="1">
      <alignment wrapText="1"/>
    </xf>
    <xf numFmtId="0" fontId="8" fillId="8" borderId="6" xfId="0" applyFont="1" applyFill="1" applyBorder="1" applyProtection="1"/>
    <xf numFmtId="0" fontId="8" fillId="8" borderId="8" xfId="0" applyFont="1" applyFill="1" applyBorder="1" applyProtection="1"/>
    <xf numFmtId="0" fontId="8" fillId="8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8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8" borderId="5" xfId="0" applyFont="1" applyFill="1" applyBorder="1" applyProtection="1"/>
    <xf numFmtId="0" fontId="8" fillId="8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10" xfId="0" applyFont="1" applyFill="1" applyBorder="1" applyAlignment="1" applyProtection="1"/>
    <xf numFmtId="0" fontId="8" fillId="8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49" fontId="8" fillId="8" borderId="3" xfId="0" applyNumberFormat="1" applyFont="1" applyFill="1" applyBorder="1" applyAlignment="1" applyProtection="1"/>
    <xf numFmtId="3" fontId="8" fillId="8" borderId="1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10" fontId="8" fillId="8" borderId="3" xfId="3" applyNumberFormat="1" applyFont="1" applyFill="1" applyBorder="1" applyAlignment="1" applyProtection="1"/>
    <xf numFmtId="3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8" borderId="1" xfId="0" applyNumberFormat="1" applyFont="1" applyFill="1" applyBorder="1" applyProtection="1"/>
    <xf numFmtId="0" fontId="1" fillId="9" borderId="6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7" xfId="1" applyFont="1" applyFill="1" applyBorder="1" applyAlignment="1" applyProtection="1">
      <alignment horizontal="center"/>
    </xf>
    <xf numFmtId="0" fontId="1" fillId="7" borderId="6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6" xfId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10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10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72" t="s">
        <v>81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23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22</v>
      </c>
      <c r="D14" s="64" t="s">
        <v>75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73</v>
      </c>
      <c r="D15" s="64" t="s">
        <v>76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74</v>
      </c>
      <c r="D16" s="64" t="s">
        <v>101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7</v>
      </c>
      <c r="D17" s="73" t="s">
        <v>77</v>
      </c>
      <c r="E17" s="74"/>
      <c r="F17" s="74"/>
      <c r="G17" s="75"/>
      <c r="H17" s="1"/>
      <c r="I17" s="1"/>
    </row>
    <row r="18" spans="1:9" x14ac:dyDescent="0.25">
      <c r="A18" s="1"/>
      <c r="B18" s="1"/>
      <c r="C18" s="6" t="s">
        <v>8</v>
      </c>
      <c r="D18" s="73" t="s">
        <v>79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9</v>
      </c>
      <c r="D19" s="73" t="s">
        <v>78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10</v>
      </c>
      <c r="D20" s="68" t="s">
        <v>100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11</v>
      </c>
      <c r="D21" s="68" t="s">
        <v>82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16</v>
      </c>
      <c r="D22" s="61" t="s">
        <v>19</v>
      </c>
      <c r="E22" s="62"/>
      <c r="F22" s="62"/>
      <c r="G22" s="63"/>
      <c r="H22" s="1"/>
      <c r="I22" s="1"/>
    </row>
    <row r="23" spans="1:9" x14ac:dyDescent="0.25">
      <c r="A23" s="1"/>
      <c r="B23" s="1"/>
      <c r="C23" s="6" t="s">
        <v>20</v>
      </c>
      <c r="D23" s="58" t="s">
        <v>80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21</v>
      </c>
      <c r="D24" s="58" t="s">
        <v>52</v>
      </c>
      <c r="E24" s="59"/>
      <c r="F24" s="59"/>
      <c r="G24" s="60"/>
      <c r="H24" s="1"/>
      <c r="I24" s="1"/>
    </row>
    <row r="25" spans="1:9" x14ac:dyDescent="0.25">
      <c r="A25" s="1"/>
      <c r="B25" s="1"/>
      <c r="C25" s="6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5">
    <mergeCell ref="D24:G24"/>
    <mergeCell ref="D22:G22"/>
    <mergeCell ref="D23:G23"/>
    <mergeCell ref="D14:G14"/>
    <mergeCell ref="D6:G7"/>
    <mergeCell ref="D20:G20"/>
    <mergeCell ref="D21:G21"/>
    <mergeCell ref="D11:G11"/>
    <mergeCell ref="D8:G8"/>
    <mergeCell ref="D17:G17"/>
    <mergeCell ref="D18:G18"/>
    <mergeCell ref="D19:G19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8. Kontrol af ØR2017'!A1" display="Kontrol af ØR2017"/>
    <hyperlink ref="D21:G21" location="'Fane 9. Anlægsprojekter'!A1" display="Anlægsprojekter"/>
    <hyperlink ref="D23:G23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2:G22" location="'Fane 10. Tillæg'!A1" display="Tillæg"/>
    <hyperlink ref="D24:G24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72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6" t="s">
        <v>32</v>
      </c>
      <c r="C8" s="37"/>
      <c r="D8" s="37"/>
      <c r="E8" s="37"/>
      <c r="F8" s="37"/>
      <c r="G8" s="38"/>
      <c r="H8" s="1"/>
    </row>
    <row r="9" spans="1:8" ht="15" customHeight="1" x14ac:dyDescent="0.25">
      <c r="A9" s="1"/>
      <c r="B9" s="28" t="s">
        <v>26</v>
      </c>
      <c r="C9" s="34"/>
      <c r="D9" s="28" t="s">
        <v>13</v>
      </c>
      <c r="E9" s="34"/>
      <c r="F9" s="28" t="s">
        <v>88</v>
      </c>
      <c r="G9" s="34"/>
      <c r="H9" s="1"/>
    </row>
    <row r="10" spans="1:8" x14ac:dyDescent="0.25">
      <c r="A10" s="1"/>
      <c r="B10" s="50" t="s">
        <v>107</v>
      </c>
      <c r="C10" s="51"/>
      <c r="D10" s="52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6" t="s">
        <v>111</v>
      </c>
      <c r="C11" s="38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6" t="s">
        <v>112</v>
      </c>
      <c r="C12" s="38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119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27</v>
      </c>
      <c r="C8" s="37"/>
      <c r="D8" s="37"/>
      <c r="E8" s="37"/>
      <c r="F8" s="38"/>
      <c r="G8" s="1"/>
    </row>
    <row r="9" spans="1:7" ht="15" customHeight="1" x14ac:dyDescent="0.25">
      <c r="A9" s="1"/>
      <c r="B9" s="28" t="s">
        <v>28</v>
      </c>
      <c r="C9" s="28" t="s">
        <v>13</v>
      </c>
      <c r="D9" s="34"/>
      <c r="E9" s="28" t="s">
        <v>88</v>
      </c>
      <c r="F9" s="34"/>
      <c r="G9" s="1"/>
    </row>
    <row r="10" spans="1:7" x14ac:dyDescent="0.25">
      <c r="A10" s="1"/>
      <c r="B10" s="50" t="s">
        <v>117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6" t="s">
        <v>109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6" t="s">
        <v>110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120</v>
      </c>
      <c r="C3" s="78"/>
      <c r="D3" s="78"/>
      <c r="E3" s="78"/>
      <c r="F3" s="78"/>
      <c r="G3" s="1"/>
      <c r="H3" s="1"/>
    </row>
    <row r="4" spans="1:8" ht="25.5" customHeight="1" x14ac:dyDescent="0.25">
      <c r="A4" s="1"/>
      <c r="B4" s="78"/>
      <c r="C4" s="78"/>
      <c r="D4" s="78"/>
      <c r="E4" s="78"/>
      <c r="F4" s="7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6" t="s">
        <v>17</v>
      </c>
      <c r="C8" s="37"/>
      <c r="D8" s="37"/>
      <c r="E8" s="37"/>
      <c r="F8" s="38"/>
      <c r="G8" s="38"/>
      <c r="H8" s="1"/>
    </row>
    <row r="9" spans="1:8" x14ac:dyDescent="0.25">
      <c r="A9" s="1"/>
      <c r="B9" s="43" t="s">
        <v>40</v>
      </c>
      <c r="C9" s="44"/>
      <c r="D9" s="44"/>
      <c r="E9" s="45"/>
      <c r="F9" s="53">
        <v>1.2699999999999999E-2</v>
      </c>
      <c r="G9" s="54"/>
      <c r="H9" s="1"/>
    </row>
    <row r="10" spans="1:8" x14ac:dyDescent="0.25">
      <c r="A10" s="1"/>
      <c r="B10" s="43" t="s">
        <v>41</v>
      </c>
      <c r="C10" s="44"/>
      <c r="D10" s="44"/>
      <c r="E10" s="45"/>
      <c r="F10" s="53">
        <v>1.7500000000000002E-2</v>
      </c>
      <c r="G10" s="54"/>
      <c r="H10" s="1"/>
    </row>
    <row r="11" spans="1:8" x14ac:dyDescent="0.25">
      <c r="A11" s="1"/>
      <c r="B11" s="43" t="s">
        <v>42</v>
      </c>
      <c r="C11" s="44"/>
      <c r="D11" s="44"/>
      <c r="E11" s="45"/>
      <c r="F11" s="53">
        <v>1.6899999999999998E-2</v>
      </c>
      <c r="G11" s="54"/>
      <c r="H11" s="1"/>
    </row>
    <row r="12" spans="1:8" x14ac:dyDescent="0.25">
      <c r="A12" s="1"/>
      <c r="B12" s="36"/>
      <c r="C12" s="37"/>
      <c r="D12" s="37"/>
      <c r="E12" s="37"/>
      <c r="F12" s="38"/>
      <c r="G12" s="38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6" t="s">
        <v>12</v>
      </c>
      <c r="C15" s="37"/>
      <c r="D15" s="37"/>
      <c r="E15" s="37"/>
      <c r="F15" s="38"/>
      <c r="G15" s="38"/>
      <c r="H15" s="1"/>
    </row>
    <row r="16" spans="1:8" x14ac:dyDescent="0.25">
      <c r="A16" s="1"/>
      <c r="B16" s="43" t="s">
        <v>12</v>
      </c>
      <c r="C16" s="44"/>
      <c r="D16" s="44"/>
      <c r="E16" s="45"/>
      <c r="F16" s="53">
        <v>1.7000000000000001E-2</v>
      </c>
      <c r="G16" s="54"/>
      <c r="H16" s="1"/>
    </row>
    <row r="17" spans="1:8" x14ac:dyDescent="0.25">
      <c r="A17" s="1"/>
      <c r="B17" s="36"/>
      <c r="C17" s="37"/>
      <c r="D17" s="37"/>
      <c r="E17" s="37"/>
      <c r="F17" s="38"/>
      <c r="G17" s="38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34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15</v>
      </c>
      <c r="C8" s="37"/>
      <c r="D8" s="37"/>
      <c r="E8" s="37"/>
      <c r="F8" s="38"/>
      <c r="G8" s="1"/>
    </row>
    <row r="9" spans="1:7" ht="29.25" customHeight="1" x14ac:dyDescent="0.25">
      <c r="A9" s="1"/>
      <c r="B9" s="39" t="s">
        <v>46</v>
      </c>
      <c r="C9" s="7">
        <f>'Fane 3. Omkostninger i ØR2018'!G13</f>
        <v>1062870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7">
        <f>'Fane 3. Omkostninger i ØR2018'!G10</f>
        <v>0</v>
      </c>
      <c r="D10" s="8"/>
      <c r="E10" s="30"/>
      <c r="F10" s="13"/>
      <c r="G10" s="1"/>
    </row>
    <row r="11" spans="1:7" x14ac:dyDescent="0.25">
      <c r="A11" s="1"/>
      <c r="B11" s="40" t="s">
        <v>38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0" t="s">
        <v>39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0" t="s">
        <v>29</v>
      </c>
      <c r="C13" s="11">
        <f>(C9-C10)*Prisudvikling2017+C10*Prisudvikling2018+SUM(C11:C12)*Prisudvikling2019</f>
        <v>13498.448999999999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0" t="s">
        <v>12</v>
      </c>
      <c r="C14" s="11">
        <f>-SUM(C9,C11:C13)*GenereltKrav</f>
        <v>-18298.263633000002</v>
      </c>
      <c r="D14" s="8" t="s">
        <v>3</v>
      </c>
      <c r="E14" s="15"/>
      <c r="F14" s="16"/>
      <c r="G14" s="1"/>
    </row>
    <row r="15" spans="1:7" x14ac:dyDescent="0.25">
      <c r="A15" s="1"/>
      <c r="B15" s="41" t="s">
        <v>33</v>
      </c>
      <c r="C15" s="17">
        <f>SUM(C9,C11:C14)</f>
        <v>1058070.1853670001</v>
      </c>
      <c r="D15" s="18" t="s">
        <v>3</v>
      </c>
      <c r="E15" s="17">
        <f>C15</f>
        <v>1058070.1853670001</v>
      </c>
      <c r="F15" s="18" t="s">
        <v>3</v>
      </c>
      <c r="G15" s="1"/>
    </row>
    <row r="16" spans="1:7" x14ac:dyDescent="0.25">
      <c r="A16" s="1"/>
      <c r="B16" s="36" t="s">
        <v>31</v>
      </c>
      <c r="C16" s="37"/>
      <c r="D16" s="37"/>
      <c r="E16" s="37"/>
      <c r="F16" s="38"/>
      <c r="G16" s="1"/>
    </row>
    <row r="17" spans="1:7" ht="15" customHeight="1" x14ac:dyDescent="0.25">
      <c r="A17" s="1"/>
      <c r="B17" s="40" t="s">
        <v>116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0" t="s">
        <v>61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8" t="s">
        <v>62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6" t="s">
        <v>14</v>
      </c>
      <c r="C20" s="37"/>
      <c r="D20" s="37"/>
      <c r="E20" s="37"/>
      <c r="F20" s="38"/>
      <c r="G20" s="1"/>
    </row>
    <row r="21" spans="1:7" ht="15" customHeight="1" x14ac:dyDescent="0.25">
      <c r="A21" s="1"/>
      <c r="B21" s="40" t="s">
        <v>14</v>
      </c>
      <c r="C21" s="11">
        <f>'Fane 5. Ikke-påvirkelige omk.'!E14</f>
        <v>2132542.0151368896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0" t="s">
        <v>64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8" t="s">
        <v>65</v>
      </c>
      <c r="C23" s="17">
        <f>SUM(C21:C22)</f>
        <v>2132542.0151368896</v>
      </c>
      <c r="D23" s="18" t="s">
        <v>3</v>
      </c>
      <c r="E23" s="17">
        <f>C23</f>
        <v>2132542.0151368896</v>
      </c>
      <c r="F23" s="18" t="s">
        <v>3</v>
      </c>
      <c r="G23" s="1"/>
    </row>
    <row r="24" spans="1:7" ht="15" customHeight="1" x14ac:dyDescent="0.25">
      <c r="A24" s="1"/>
      <c r="B24" s="36" t="s">
        <v>66</v>
      </c>
      <c r="C24" s="37"/>
      <c r="D24" s="37"/>
      <c r="E24" s="37"/>
      <c r="F24" s="38"/>
      <c r="G24" s="1"/>
    </row>
    <row r="25" spans="1:7" ht="15" customHeight="1" x14ac:dyDescent="0.25">
      <c r="A25" s="1"/>
      <c r="B25" s="39" t="s">
        <v>48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39" t="s">
        <v>49</v>
      </c>
      <c r="C26" s="7">
        <v>0</v>
      </c>
      <c r="D26" s="8" t="s">
        <v>3</v>
      </c>
      <c r="E26" s="31"/>
      <c r="F26" s="13"/>
      <c r="G26" s="1"/>
    </row>
    <row r="27" spans="1:7" ht="28.5" customHeight="1" x14ac:dyDescent="0.25">
      <c r="A27" s="1"/>
      <c r="B27" s="40" t="s">
        <v>50</v>
      </c>
      <c r="C27" s="7">
        <f>10616*(1+Prisudvikling2019)^2</f>
        <v>10977.852835759997</v>
      </c>
      <c r="D27" s="8" t="s">
        <v>3</v>
      </c>
      <c r="E27" s="30"/>
      <c r="F27" s="13"/>
      <c r="G27" s="1"/>
    </row>
    <row r="28" spans="1:7" ht="15" customHeight="1" x14ac:dyDescent="0.25">
      <c r="A28" s="1"/>
      <c r="B28" s="28" t="s">
        <v>51</v>
      </c>
      <c r="C28" s="17">
        <f>SUM(C25:C27)</f>
        <v>10977.852835759997</v>
      </c>
      <c r="D28" s="18" t="s">
        <v>3</v>
      </c>
      <c r="E28" s="17">
        <f>C28</f>
        <v>10977.852835759997</v>
      </c>
      <c r="F28" s="18" t="s">
        <v>3</v>
      </c>
      <c r="G28" s="1"/>
    </row>
    <row r="29" spans="1:7" x14ac:dyDescent="0.25">
      <c r="A29" s="1"/>
      <c r="B29" s="36" t="s">
        <v>25</v>
      </c>
      <c r="C29" s="37"/>
      <c r="D29" s="38"/>
      <c r="E29" s="20">
        <f>SUM(E15,E19,E23,E28)</f>
        <v>3201590.0533396495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35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15</v>
      </c>
      <c r="C8" s="37"/>
      <c r="D8" s="37"/>
      <c r="E8" s="37"/>
      <c r="F8" s="38"/>
      <c r="G8" s="1"/>
    </row>
    <row r="9" spans="1:7" ht="15" customHeight="1" x14ac:dyDescent="0.25">
      <c r="A9" s="1"/>
      <c r="B9" s="39" t="s">
        <v>53</v>
      </c>
      <c r="C9" s="7">
        <f>'Fane 2.1. Økonomisk ramme 2019'!E15</f>
        <v>1058070.1853670001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0" t="s">
        <v>37</v>
      </c>
      <c r="C10" s="7">
        <f>'Fane 2.1. Økonomisk ramme 2019'!C10*(1+Prisudvikling2018)*(1-GenereltKrav)</f>
        <v>0</v>
      </c>
      <c r="D10" s="8" t="s">
        <v>3</v>
      </c>
      <c r="E10" s="30"/>
      <c r="F10" s="13"/>
      <c r="G10" s="1"/>
    </row>
    <row r="11" spans="1:7" ht="15" customHeight="1" x14ac:dyDescent="0.25">
      <c r="A11" s="1"/>
      <c r="B11" s="40" t="s">
        <v>54</v>
      </c>
      <c r="C11" s="7">
        <f>SUM('Fane 2.1. Økonomisk ramme 2019'!C11:C12)*(1+Prisudvikling2019)*(1-GenereltKrav)</f>
        <v>0</v>
      </c>
      <c r="D11" s="8" t="s">
        <v>3</v>
      </c>
      <c r="E11" s="30"/>
      <c r="F11" s="13"/>
      <c r="G11" s="1"/>
    </row>
    <row r="12" spans="1:7" ht="15" customHeight="1" x14ac:dyDescent="0.25">
      <c r="A12" s="1"/>
      <c r="B12" s="40" t="s">
        <v>29</v>
      </c>
      <c r="C12" s="11">
        <f>(C9-C10-C11)*Prisudvikling2017+C10*Prisudvikling2018+C11*Prisudvikling2019</f>
        <v>13437.4913541609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0" t="s">
        <v>12</v>
      </c>
      <c r="C13" s="11">
        <f>-SUM(C9,C12)*GenereltKrav</f>
        <v>-18215.630504259738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1" t="s">
        <v>33</v>
      </c>
      <c r="C14" s="17">
        <f>SUM(C9,C12:C13)</f>
        <v>1053292.0462169012</v>
      </c>
      <c r="D14" s="18" t="s">
        <v>3</v>
      </c>
      <c r="E14" s="17">
        <f>C14</f>
        <v>1053292.0462169012</v>
      </c>
      <c r="F14" s="18" t="s">
        <v>3</v>
      </c>
      <c r="G14" s="1"/>
    </row>
    <row r="15" spans="1:7" ht="15" customHeight="1" x14ac:dyDescent="0.25">
      <c r="A15" s="1"/>
      <c r="B15" s="36" t="s">
        <v>31</v>
      </c>
      <c r="C15" s="37"/>
      <c r="D15" s="37"/>
      <c r="E15" s="37"/>
      <c r="F15" s="38"/>
      <c r="G15" s="1"/>
    </row>
    <row r="16" spans="1:7" ht="15" customHeight="1" x14ac:dyDescent="0.25">
      <c r="A16" s="1"/>
      <c r="B16" s="40" t="s">
        <v>116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0" t="s">
        <v>61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8" t="s">
        <v>62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6" t="s">
        <v>14</v>
      </c>
      <c r="C19" s="37"/>
      <c r="D19" s="37"/>
      <c r="E19" s="37"/>
      <c r="F19" s="38"/>
      <c r="G19" s="1"/>
    </row>
    <row r="20" spans="1:7" ht="14.25" customHeight="1" x14ac:dyDescent="0.25">
      <c r="A20" s="1"/>
      <c r="B20" s="40" t="s">
        <v>14</v>
      </c>
      <c r="C20" s="11">
        <f>'Fane 5. Ikke-påvirkelige omk.'!E14*(1+Prisudvikling2019)</f>
        <v>2168581.9751927028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0" t="s">
        <v>64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8" t="s">
        <v>65</v>
      </c>
      <c r="C22" s="17">
        <f>SUM(C20:C21)</f>
        <v>2168581.9751927028</v>
      </c>
      <c r="D22" s="18" t="s">
        <v>3</v>
      </c>
      <c r="E22" s="17">
        <f>C22</f>
        <v>2168581.9751927028</v>
      </c>
      <c r="F22" s="18" t="s">
        <v>3</v>
      </c>
      <c r="G22" s="1"/>
    </row>
    <row r="23" spans="1:7" x14ac:dyDescent="0.25">
      <c r="A23" s="1"/>
      <c r="B23" s="36" t="s">
        <v>55</v>
      </c>
      <c r="C23" s="37"/>
      <c r="D23" s="38"/>
      <c r="E23" s="20">
        <f>SUM(E14,E18,E22)</f>
        <v>3221874.0214096038</v>
      </c>
      <c r="F23" s="2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6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69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36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15</v>
      </c>
      <c r="C8" s="37"/>
      <c r="D8" s="37"/>
      <c r="E8" s="37"/>
      <c r="F8" s="38"/>
      <c r="G8" s="1"/>
    </row>
    <row r="9" spans="1:7" ht="15" customHeight="1" x14ac:dyDescent="0.25">
      <c r="A9" s="1"/>
      <c r="B9" s="43" t="s">
        <v>56</v>
      </c>
      <c r="C9" s="7">
        <f>'Fane 2.2. Økonomisk ramme 2020'!E14</f>
        <v>1053292.0462169012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39" t="s">
        <v>18</v>
      </c>
      <c r="C10" s="7">
        <v>0</v>
      </c>
      <c r="D10" s="8" t="s">
        <v>3</v>
      </c>
      <c r="E10" s="30"/>
      <c r="F10" s="13"/>
      <c r="G10" s="1"/>
    </row>
    <row r="11" spans="1:7" ht="15" customHeight="1" x14ac:dyDescent="0.25">
      <c r="A11" s="1"/>
      <c r="B11" s="40" t="s">
        <v>29</v>
      </c>
      <c r="C11" s="11">
        <f>SUM(C9:C10)*Prisudvikling2019</f>
        <v>17800.635581065628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0" t="s">
        <v>12</v>
      </c>
      <c r="C12" s="11">
        <f>-SUM(C9:C11)*GenereltKrav</f>
        <v>-18208.575590565437</v>
      </c>
      <c r="D12" s="8" t="s">
        <v>3</v>
      </c>
      <c r="E12" s="15"/>
      <c r="F12" s="16"/>
      <c r="G12" s="1"/>
    </row>
    <row r="13" spans="1:7" x14ac:dyDescent="0.25">
      <c r="A13" s="1"/>
      <c r="B13" s="41" t="s">
        <v>33</v>
      </c>
      <c r="C13" s="17">
        <f>SUM(C9:C12)</f>
        <v>1052884.1062074015</v>
      </c>
      <c r="D13" s="18" t="s">
        <v>3</v>
      </c>
      <c r="E13" s="17">
        <f>C13</f>
        <v>1052884.1062074015</v>
      </c>
      <c r="F13" s="18" t="s">
        <v>3</v>
      </c>
      <c r="G13" s="1"/>
    </row>
    <row r="14" spans="1:7" x14ac:dyDescent="0.25">
      <c r="A14" s="1"/>
      <c r="B14" s="36" t="s">
        <v>31</v>
      </c>
      <c r="C14" s="37"/>
      <c r="D14" s="37"/>
      <c r="E14" s="37"/>
      <c r="F14" s="38"/>
      <c r="G14" s="1"/>
    </row>
    <row r="15" spans="1:7" ht="15" customHeight="1" x14ac:dyDescent="0.25">
      <c r="A15" s="1"/>
      <c r="B15" s="40" t="s">
        <v>116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0" t="s">
        <v>61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8" t="s">
        <v>62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6" t="s">
        <v>14</v>
      </c>
      <c r="C18" s="37"/>
      <c r="D18" s="37"/>
      <c r="E18" s="37"/>
      <c r="F18" s="38"/>
      <c r="G18" s="1"/>
    </row>
    <row r="19" spans="1:7" ht="15" customHeight="1" x14ac:dyDescent="0.25">
      <c r="A19" s="1"/>
      <c r="B19" s="40" t="s">
        <v>14</v>
      </c>
      <c r="C19" s="11">
        <f>'Fane 5. Ikke-påvirkelige omk.'!E14*(1+Prisudvikling2019)^2</f>
        <v>2205231.0105734593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0" t="s">
        <v>64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8" t="s">
        <v>65</v>
      </c>
      <c r="C21" s="17">
        <f>SUM(C19:C20)</f>
        <v>2205231.0105734593</v>
      </c>
      <c r="D21" s="18" t="s">
        <v>3</v>
      </c>
      <c r="E21" s="17">
        <f>C21</f>
        <v>2205231.0105734593</v>
      </c>
      <c r="F21" s="18" t="s">
        <v>3</v>
      </c>
      <c r="G21" s="1"/>
    </row>
    <row r="22" spans="1:7" x14ac:dyDescent="0.25">
      <c r="A22" s="1"/>
      <c r="B22" s="36" t="s">
        <v>98</v>
      </c>
      <c r="C22" s="37"/>
      <c r="D22" s="37"/>
      <c r="E22" s="37"/>
      <c r="F22" s="38"/>
      <c r="G22" s="1"/>
    </row>
    <row r="23" spans="1:7" ht="15" customHeight="1" x14ac:dyDescent="0.25">
      <c r="A23" s="1"/>
      <c r="B23" s="39" t="s">
        <v>97</v>
      </c>
      <c r="C23" s="11">
        <f>'Fane 8. Kontrol af ØR2017'!G22</f>
        <v>0</v>
      </c>
      <c r="D23" s="8" t="s">
        <v>3</v>
      </c>
      <c r="E23" s="14"/>
      <c r="F23" s="13"/>
      <c r="G23" s="1"/>
    </row>
    <row r="24" spans="1:7" ht="15" customHeight="1" x14ac:dyDescent="0.25">
      <c r="A24" s="1"/>
      <c r="B24" s="18" t="s">
        <v>99</v>
      </c>
      <c r="C24" s="49">
        <f>SUM(C23:C23)</f>
        <v>0</v>
      </c>
      <c r="D24" s="34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6" t="s">
        <v>63</v>
      </c>
      <c r="C25" s="37"/>
      <c r="D25" s="38"/>
      <c r="E25" s="20">
        <f>SUM(E13,E17,E21,E24)</f>
        <v>3258115.1167808608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3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70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36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15</v>
      </c>
      <c r="C8" s="37"/>
      <c r="D8" s="37"/>
      <c r="E8" s="37"/>
      <c r="F8" s="38"/>
      <c r="G8" s="1"/>
    </row>
    <row r="9" spans="1:7" ht="15" customHeight="1" x14ac:dyDescent="0.25">
      <c r="A9" s="1"/>
      <c r="B9" s="39" t="s">
        <v>58</v>
      </c>
      <c r="C9" s="7">
        <f>'Fane 2.3. Økonomisk ramme 2021'!E13</f>
        <v>1052884.1062074015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0" t="s">
        <v>29</v>
      </c>
      <c r="C10" s="11">
        <f>C9*Prisudvikling2019</f>
        <v>17793.741394905082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0" t="s">
        <v>12</v>
      </c>
      <c r="C11" s="11">
        <f>-SUM(C9:C10)*GenereltKrav</f>
        <v>-18201.523409239213</v>
      </c>
      <c r="D11" s="8" t="s">
        <v>3</v>
      </c>
      <c r="E11" s="15"/>
      <c r="F11" s="16"/>
      <c r="G11" s="1"/>
    </row>
    <row r="12" spans="1:7" x14ac:dyDescent="0.25">
      <c r="A12" s="1"/>
      <c r="B12" s="41" t="s">
        <v>33</v>
      </c>
      <c r="C12" s="17">
        <f>SUM(C9:C11)</f>
        <v>1052476.3241930674</v>
      </c>
      <c r="D12" s="18" t="s">
        <v>3</v>
      </c>
      <c r="E12" s="17">
        <f>C12</f>
        <v>1052476.3241930674</v>
      </c>
      <c r="F12" s="18" t="s">
        <v>3</v>
      </c>
      <c r="G12" s="1"/>
    </row>
    <row r="13" spans="1:7" x14ac:dyDescent="0.25">
      <c r="A13" s="1"/>
      <c r="B13" s="36" t="s">
        <v>31</v>
      </c>
      <c r="C13" s="37"/>
      <c r="D13" s="37"/>
      <c r="E13" s="37"/>
      <c r="F13" s="38"/>
      <c r="G13" s="1"/>
    </row>
    <row r="14" spans="1:7" ht="15" customHeight="1" x14ac:dyDescent="0.25">
      <c r="A14" s="1"/>
      <c r="B14" s="40" t="s">
        <v>116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0" t="s">
        <v>61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8" t="s">
        <v>62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6" t="s">
        <v>14</v>
      </c>
      <c r="C17" s="37"/>
      <c r="D17" s="37"/>
      <c r="E17" s="37"/>
      <c r="F17" s="38"/>
      <c r="G17" s="1"/>
    </row>
    <row r="18" spans="1:7" ht="15" customHeight="1" x14ac:dyDescent="0.25">
      <c r="A18" s="1"/>
      <c r="B18" s="40" t="s">
        <v>14</v>
      </c>
      <c r="C18" s="11">
        <f>'Fane 5. Ikke-påvirkelige omk.'!E14*(1+Prisudvikling2019)^3</f>
        <v>2242499.4146521506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0" t="s">
        <v>64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8" t="s">
        <v>65</v>
      </c>
      <c r="C20" s="17">
        <f>SUM(C18:C19)</f>
        <v>2242499.4146521506</v>
      </c>
      <c r="D20" s="18" t="s">
        <v>3</v>
      </c>
      <c r="E20" s="17">
        <f>C20</f>
        <v>2242499.4146521506</v>
      </c>
      <c r="F20" s="18" t="s">
        <v>3</v>
      </c>
      <c r="G20" s="1"/>
    </row>
    <row r="21" spans="1:7" ht="15" customHeight="1" x14ac:dyDescent="0.25">
      <c r="A21" s="1"/>
      <c r="B21" s="36" t="s">
        <v>98</v>
      </c>
      <c r="C21" s="37"/>
      <c r="D21" s="37"/>
      <c r="E21" s="37"/>
      <c r="F21" s="38"/>
      <c r="G21" s="1"/>
    </row>
    <row r="22" spans="1:7" ht="15" customHeight="1" x14ac:dyDescent="0.25">
      <c r="A22" s="1"/>
      <c r="B22" s="39" t="s">
        <v>97</v>
      </c>
      <c r="C22" s="11">
        <f>'Fane 2.3. Økonomisk ramme 2021'!C23*(1+Prisudvikling2019)</f>
        <v>0</v>
      </c>
      <c r="D22" s="8" t="s">
        <v>3</v>
      </c>
      <c r="E22" s="14"/>
      <c r="F22" s="13"/>
      <c r="G22" s="1"/>
    </row>
    <row r="23" spans="1:7" ht="15" customHeight="1" x14ac:dyDescent="0.25">
      <c r="A23" s="1"/>
      <c r="B23" s="18" t="s">
        <v>118</v>
      </c>
      <c r="C23" s="49">
        <f>SUM(C22:C22)</f>
        <v>0</v>
      </c>
      <c r="D23" s="34" t="s">
        <v>3</v>
      </c>
      <c r="E23" s="17">
        <f>C23</f>
        <v>0</v>
      </c>
      <c r="F23" s="18" t="s">
        <v>3</v>
      </c>
      <c r="G23" s="1"/>
    </row>
    <row r="24" spans="1:7" x14ac:dyDescent="0.25">
      <c r="A24" s="1"/>
      <c r="B24" s="36" t="s">
        <v>57</v>
      </c>
      <c r="C24" s="37"/>
      <c r="D24" s="38"/>
      <c r="E24" s="20">
        <f>SUM(E12,E16,E20,E23)</f>
        <v>3294975.738845218</v>
      </c>
      <c r="F24" s="2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71</v>
      </c>
      <c r="C3" s="78"/>
      <c r="D3" s="78"/>
      <c r="E3" s="78"/>
      <c r="F3" s="78"/>
      <c r="G3" s="78"/>
      <c r="H3" s="78"/>
      <c r="I3" s="1"/>
    </row>
    <row r="4" spans="1:9" ht="29.2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6" t="s">
        <v>46</v>
      </c>
      <c r="C8" s="37"/>
      <c r="D8" s="37"/>
      <c r="E8" s="37"/>
      <c r="F8" s="37"/>
      <c r="G8" s="37"/>
      <c r="H8" s="38"/>
      <c r="I8" s="1"/>
    </row>
    <row r="9" spans="1:9" x14ac:dyDescent="0.25">
      <c r="A9" s="1"/>
      <c r="B9" s="43" t="s">
        <v>24</v>
      </c>
      <c r="C9" s="44"/>
      <c r="D9" s="44"/>
      <c r="E9" s="44"/>
      <c r="F9" s="45"/>
      <c r="G9" s="55">
        <v>3313017</v>
      </c>
      <c r="H9" s="22" t="s">
        <v>3</v>
      </c>
      <c r="I9" s="1"/>
    </row>
    <row r="10" spans="1:9" x14ac:dyDescent="0.25">
      <c r="A10" s="1"/>
      <c r="B10" s="42" t="s">
        <v>47</v>
      </c>
      <c r="C10" s="44"/>
      <c r="D10" s="44"/>
      <c r="E10" s="44"/>
      <c r="F10" s="45"/>
      <c r="G10" s="55">
        <v>0</v>
      </c>
      <c r="H10" s="22" t="s">
        <v>3</v>
      </c>
      <c r="I10" s="1"/>
    </row>
    <row r="11" spans="1:9" x14ac:dyDescent="0.25">
      <c r="A11" s="1"/>
      <c r="B11" s="42" t="s">
        <v>44</v>
      </c>
      <c r="C11" s="44"/>
      <c r="D11" s="44"/>
      <c r="E11" s="44"/>
      <c r="F11" s="45"/>
      <c r="G11" s="55">
        <v>2250147</v>
      </c>
      <c r="H11" s="22" t="s">
        <v>3</v>
      </c>
      <c r="I11" s="1"/>
    </row>
    <row r="12" spans="1:9" x14ac:dyDescent="0.25">
      <c r="A12" s="1"/>
      <c r="B12" s="42" t="s">
        <v>45</v>
      </c>
      <c r="C12" s="44"/>
      <c r="D12" s="44"/>
      <c r="E12" s="44"/>
      <c r="F12" s="45"/>
      <c r="G12" s="55">
        <v>0</v>
      </c>
      <c r="H12" s="22" t="s">
        <v>3</v>
      </c>
      <c r="I12" s="1"/>
    </row>
    <row r="13" spans="1:9" ht="26.25" customHeight="1" x14ac:dyDescent="0.25">
      <c r="A13" s="1"/>
      <c r="B13" s="46" t="s">
        <v>59</v>
      </c>
      <c r="C13" s="47"/>
      <c r="D13" s="47"/>
      <c r="E13" s="47"/>
      <c r="F13" s="48"/>
      <c r="G13" s="32">
        <f>G9-G11-G12</f>
        <v>1062870</v>
      </c>
      <c r="H13" s="33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102</v>
      </c>
      <c r="C3" s="76"/>
      <c r="D3" s="76"/>
      <c r="E3" s="76"/>
      <c r="F3" s="76"/>
      <c r="G3" s="1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6" t="s">
        <v>60</v>
      </c>
      <c r="C8" s="37"/>
      <c r="D8" s="37"/>
      <c r="E8" s="37"/>
      <c r="F8" s="38"/>
      <c r="G8" s="1"/>
      <c r="H8" s="1"/>
    </row>
    <row r="9" spans="1:8" ht="15" customHeight="1" x14ac:dyDescent="0.25">
      <c r="A9" s="1"/>
      <c r="B9" s="28" t="s">
        <v>86</v>
      </c>
      <c r="C9" s="29"/>
      <c r="D9" s="34"/>
      <c r="E9" s="18" t="s">
        <v>43</v>
      </c>
      <c r="F9" s="18"/>
      <c r="G9" s="1"/>
      <c r="H9" s="1"/>
    </row>
    <row r="10" spans="1:8" x14ac:dyDescent="0.25">
      <c r="A10" s="1"/>
      <c r="B10" s="39" t="s">
        <v>121</v>
      </c>
      <c r="C10" s="44"/>
      <c r="D10" s="45"/>
      <c r="E10" s="11">
        <v>2053606</v>
      </c>
      <c r="F10" s="22" t="s">
        <v>3</v>
      </c>
      <c r="G10" s="1"/>
      <c r="H10" s="1"/>
    </row>
    <row r="11" spans="1:8" x14ac:dyDescent="0.25">
      <c r="A11" s="1"/>
      <c r="B11" s="39" t="s">
        <v>114</v>
      </c>
      <c r="C11" s="44"/>
      <c r="D11" s="45"/>
      <c r="E11" s="11">
        <v>4744</v>
      </c>
      <c r="F11" s="22" t="s">
        <v>3</v>
      </c>
      <c r="G11" s="1"/>
      <c r="H11" s="1"/>
    </row>
    <row r="12" spans="1:8" x14ac:dyDescent="0.25">
      <c r="A12" s="1"/>
      <c r="B12" s="39" t="s">
        <v>115</v>
      </c>
      <c r="C12" s="44"/>
      <c r="D12" s="45"/>
      <c r="E12" s="11">
        <v>3899</v>
      </c>
      <c r="F12" s="22" t="s">
        <v>3</v>
      </c>
      <c r="G12" s="1"/>
      <c r="H12" s="1"/>
    </row>
    <row r="13" spans="1:8" x14ac:dyDescent="0.25">
      <c r="A13" s="1"/>
      <c r="B13" s="36" t="s">
        <v>104</v>
      </c>
      <c r="C13" s="37"/>
      <c r="D13" s="38"/>
      <c r="E13" s="20">
        <f>SUM(E10:E12)</f>
        <v>2062249</v>
      </c>
      <c r="F13" s="21" t="s">
        <v>3</v>
      </c>
      <c r="G13" s="1"/>
      <c r="H13" s="1"/>
    </row>
    <row r="14" spans="1:8" x14ac:dyDescent="0.25">
      <c r="A14" s="1"/>
      <c r="B14" s="36" t="s">
        <v>105</v>
      </c>
      <c r="C14" s="37"/>
      <c r="D14" s="38"/>
      <c r="E14" s="20">
        <f>E13*(1+Prisudvikling2019)^2</f>
        <v>2132542.0151368896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78" t="s">
        <v>103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2" t="s">
        <v>89</v>
      </c>
      <c r="C8" s="83"/>
      <c r="D8" s="83"/>
      <c r="E8" s="83"/>
      <c r="F8" s="83"/>
      <c r="G8" s="83"/>
      <c r="H8" s="84"/>
      <c r="I8" s="1"/>
    </row>
    <row r="9" spans="1:9" x14ac:dyDescent="0.25">
      <c r="A9" s="1"/>
      <c r="B9" s="85" t="s">
        <v>83</v>
      </c>
      <c r="C9" s="86"/>
      <c r="D9" s="87"/>
      <c r="E9" s="11">
        <v>3307379</v>
      </c>
      <c r="F9" s="22" t="s">
        <v>3</v>
      </c>
      <c r="G9" s="19"/>
      <c r="H9" s="26"/>
      <c r="I9" s="1"/>
    </row>
    <row r="10" spans="1:9" x14ac:dyDescent="0.25">
      <c r="A10" s="1"/>
      <c r="B10" s="85" t="s">
        <v>84</v>
      </c>
      <c r="C10" s="86"/>
      <c r="D10" s="87"/>
      <c r="E10" s="11">
        <v>3078689</v>
      </c>
      <c r="F10" s="22" t="s">
        <v>3</v>
      </c>
      <c r="G10" s="14"/>
      <c r="H10" s="27"/>
      <c r="I10" s="1"/>
    </row>
    <row r="11" spans="1:9" x14ac:dyDescent="0.25">
      <c r="A11" s="1"/>
      <c r="B11" s="85" t="s">
        <v>90</v>
      </c>
      <c r="C11" s="86"/>
      <c r="D11" s="87"/>
      <c r="E11" s="11">
        <v>0</v>
      </c>
      <c r="F11" s="22" t="s">
        <v>3</v>
      </c>
      <c r="G11" s="14"/>
      <c r="H11" s="27"/>
      <c r="I11" s="1"/>
    </row>
    <row r="12" spans="1:9" x14ac:dyDescent="0.25">
      <c r="A12" s="1"/>
      <c r="B12" s="79" t="s">
        <v>85</v>
      </c>
      <c r="C12" s="80"/>
      <c r="D12" s="81"/>
      <c r="E12" s="17">
        <f>E9-(E10-E11)</f>
        <v>228690</v>
      </c>
      <c r="F12" s="25" t="s">
        <v>3</v>
      </c>
      <c r="G12" s="17">
        <f>E12</f>
        <v>228690</v>
      </c>
      <c r="H12" s="25" t="s">
        <v>3</v>
      </c>
      <c r="I12" s="1"/>
    </row>
    <row r="13" spans="1:9" x14ac:dyDescent="0.25">
      <c r="A13" s="1"/>
      <c r="B13" s="36"/>
      <c r="C13" s="37"/>
      <c r="D13" s="37"/>
      <c r="E13" s="37"/>
      <c r="F13" s="37"/>
      <c r="G13" s="37"/>
      <c r="H13" s="38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2" t="s">
        <v>94</v>
      </c>
      <c r="C17" s="83"/>
      <c r="D17" s="83"/>
      <c r="E17" s="83"/>
      <c r="F17" s="83"/>
      <c r="G17" s="83"/>
      <c r="H17" s="84"/>
      <c r="I17" s="1"/>
    </row>
    <row r="18" spans="1:9" x14ac:dyDescent="0.25">
      <c r="A18" s="1"/>
      <c r="B18" s="88" t="s">
        <v>91</v>
      </c>
      <c r="C18" s="89"/>
      <c r="D18" s="90"/>
      <c r="E18" s="11">
        <f>IF(E12&lt;0,E12,0)</f>
        <v>0</v>
      </c>
      <c r="F18" s="22" t="s">
        <v>3</v>
      </c>
      <c r="G18" s="14"/>
      <c r="H18" s="27"/>
      <c r="I18" s="1"/>
    </row>
    <row r="19" spans="1:9" x14ac:dyDescent="0.25">
      <c r="A19" s="1"/>
      <c r="B19" s="88" t="s">
        <v>92</v>
      </c>
      <c r="C19" s="89"/>
      <c r="D19" s="90"/>
      <c r="E19" s="11">
        <v>4</v>
      </c>
      <c r="F19" s="22" t="s">
        <v>30</v>
      </c>
      <c r="G19" s="14"/>
      <c r="H19" s="27"/>
      <c r="I19" s="1"/>
    </row>
    <row r="20" spans="1:9" x14ac:dyDescent="0.25">
      <c r="A20" s="1"/>
      <c r="B20" s="88" t="s">
        <v>93</v>
      </c>
      <c r="C20" s="89"/>
      <c r="D20" s="90"/>
      <c r="E20" s="11">
        <f>E18/E19</f>
        <v>0</v>
      </c>
      <c r="F20" s="22" t="s">
        <v>3</v>
      </c>
      <c r="G20" s="14"/>
      <c r="H20" s="27"/>
      <c r="I20" s="1"/>
    </row>
    <row r="21" spans="1:9" x14ac:dyDescent="0.25">
      <c r="A21" s="1"/>
      <c r="B21" s="82" t="s">
        <v>95</v>
      </c>
      <c r="C21" s="83"/>
      <c r="D21" s="83"/>
      <c r="E21" s="83"/>
      <c r="F21" s="84"/>
      <c r="G21" s="20">
        <f>E20</f>
        <v>0</v>
      </c>
      <c r="H21" s="21" t="s">
        <v>3</v>
      </c>
      <c r="I21" s="1"/>
    </row>
    <row r="22" spans="1:9" x14ac:dyDescent="0.25">
      <c r="A22" s="1"/>
      <c r="B22" s="82" t="s">
        <v>96</v>
      </c>
      <c r="C22" s="83"/>
      <c r="D22" s="83"/>
      <c r="E22" s="83"/>
      <c r="F22" s="84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2" t="s">
        <v>107</v>
      </c>
      <c r="C8" s="83"/>
      <c r="D8" s="83"/>
      <c r="E8" s="83"/>
      <c r="F8" s="83"/>
      <c r="G8" s="83"/>
      <c r="H8" s="84"/>
      <c r="I8" s="1"/>
    </row>
    <row r="9" spans="1:9" ht="39" customHeight="1" x14ac:dyDescent="0.25">
      <c r="A9" s="1"/>
      <c r="B9" s="35" t="s">
        <v>0</v>
      </c>
      <c r="C9" s="35" t="s">
        <v>1</v>
      </c>
      <c r="D9" s="35" t="s">
        <v>87</v>
      </c>
      <c r="E9" s="18" t="s">
        <v>2</v>
      </c>
      <c r="F9" s="18" t="s">
        <v>67</v>
      </c>
      <c r="G9" s="18" t="s">
        <v>68</v>
      </c>
      <c r="H9" s="34"/>
      <c r="I9" s="1"/>
    </row>
    <row r="10" spans="1:9" ht="15" customHeight="1" x14ac:dyDescent="0.25">
      <c r="A10" s="1"/>
      <c r="B10" s="56" t="s">
        <v>113</v>
      </c>
      <c r="C10" s="57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2" t="s">
        <v>108</v>
      </c>
      <c r="C11" s="83"/>
      <c r="D11" s="8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4</vt:i4>
      </vt:variant>
    </vt:vector>
  </HeadingPairs>
  <TitlesOfParts>
    <vt:vector size="16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5. Ikke-påvirkelige omk.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2018-09-14T09:31:53Z</dcterms:modified>
</cp:coreProperties>
</file>