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40" yWindow="-90" windowWidth="14340" windowHeight="1308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12. Nøgletal" sheetId="26" r:id="rId6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21" i="23" l="1"/>
  <c r="E20" i="15"/>
  <c r="E20" i="2"/>
  <c r="C19" i="15"/>
  <c r="C9" i="2"/>
  <c r="C10" i="2"/>
  <c r="C11" i="2" s="1"/>
  <c r="C15" i="2"/>
  <c r="C15" i="23" l="1"/>
  <c r="C16" i="23" l="1"/>
  <c r="E16" i="23" s="1"/>
  <c r="C10" i="15" l="1"/>
  <c r="C17" i="2" l="1"/>
  <c r="E17" i="2" l="1"/>
  <c r="C15" i="15"/>
  <c r="C17" i="15" s="1"/>
  <c r="E17" i="15" l="1"/>
  <c r="C14" i="22"/>
  <c r="C18" i="23" l="1"/>
  <c r="C20" i="23" s="1"/>
  <c r="E20" i="23" s="1"/>
  <c r="C16" i="22"/>
  <c r="E16" i="22" s="1"/>
  <c r="E19" i="15"/>
  <c r="E19" i="2" l="1"/>
  <c r="C12" i="2" l="1"/>
  <c r="C13" i="2" s="1"/>
  <c r="E13" i="2" l="1"/>
  <c r="C9" i="15" l="1"/>
  <c r="C11" i="15" s="1"/>
  <c r="C12" i="15" l="1"/>
  <c r="C13" i="15" l="1"/>
  <c r="E13" i="15" s="1"/>
  <c r="C9" i="22" l="1"/>
  <c r="C10" i="22" s="1"/>
  <c r="C11" i="22" s="1"/>
  <c r="C12" i="22" s="1"/>
  <c r="E12" i="22" s="1"/>
  <c r="E17" i="22" s="1"/>
  <c r="C9" i="23" l="1"/>
  <c r="C10" i="23" s="1"/>
  <c r="C11" i="23" s="1"/>
  <c r="C12" i="23" l="1"/>
  <c r="E12" i="23" s="1"/>
</calcChain>
</file>

<file path=xl/sharedStrings.xml><?xml version="1.0" encoding="utf-8"?>
<sst xmlns="http://schemas.openxmlformats.org/spreadsheetml/2006/main" count="125" uniqueCount="47">
  <si>
    <t>kr.</t>
  </si>
  <si>
    <t>Bilag A</t>
  </si>
  <si>
    <t>Indholdsfortegnelse</t>
  </si>
  <si>
    <t>Fane 2.1</t>
  </si>
  <si>
    <t>Generelt effektiviseringskrav</t>
  </si>
  <si>
    <t>Ikke-påvirkelige omkostninger</t>
  </si>
  <si>
    <t>Oversigt over den økonomiske ramme</t>
  </si>
  <si>
    <t>Prisudvikling</t>
  </si>
  <si>
    <t>Fane 12</t>
  </si>
  <si>
    <t>Fane 2.2</t>
  </si>
  <si>
    <t>Samlet økonomisk ramme for 2019</t>
  </si>
  <si>
    <t>Økonomisk ramme for 2019</t>
  </si>
  <si>
    <t>Prisudvikling i kr.</t>
  </si>
  <si>
    <t>Periodevise driftsomkostninger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</si>
  <si>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</si>
  <si>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</si>
  <si>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</si>
  <si>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</si>
  <si>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</si>
  <si>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Prisudvikling til ØR2017</t>
  </si>
  <si>
    <t>Prisudvikling til brug for nye omkostninger i ØR2018</t>
  </si>
  <si>
    <t>Prisudvikling til brug for nye omkostninger i ØR2019</t>
  </si>
  <si>
    <t>Videreførte omkostninger fra den økonomiske ramme for 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</si>
  <si>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</si>
  <si>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</si>
  <si>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</si>
  <si>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</si>
  <si>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Økonomisk ramme for 2022</t>
  </si>
  <si>
    <t>Videreførte omkostninger fra den økonomiske ramme for 2021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</si>
  <si>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</si>
  <si>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</si>
  <si>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</si>
  <si>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</si>
  <si>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</si>
  <si>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Fane 2.3: Samlet økonomisk ramme for 2021</t>
  </si>
  <si>
    <t>Fane 2.4: Samlet økonomisk ramme for 2022</t>
  </si>
  <si>
    <t>Fane 2.3</t>
  </si>
  <si>
    <t>Fane 2.4</t>
  </si>
  <si>
    <t>Samlet økonomisk ramme for 2020</t>
  </si>
  <si>
    <t>Samlet økonomisk ramme for 2021</t>
  </si>
  <si>
    <t>Til statusmeddelelse 2019</t>
  </si>
  <si>
    <t>Samlet økonomisk ramme for 2022</t>
  </si>
  <si>
    <t>Periodevise driftsomkostninger under prisloftsbekendtgørelsen</t>
  </si>
  <si>
    <t>Fane 12: Nøgletal</t>
  </si>
  <si>
    <t>Opstartsomkostninger</t>
  </si>
  <si>
    <t>Opstartsomkostninger til den økonomiske ramme for 2019</t>
  </si>
  <si>
    <t>Opstartsomkostninger til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</si>
</sst>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1" fillId="0" borderId="0"/>
    <xf numFmtId="9" fontId="9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5" borderId="1" xfId="0" applyNumberFormat="1" applyFont="1" applyFill="1" applyBorder="1" applyAlignment="1" applyProtection="1">
      <alignment wrapText="1"/>
    </xf>
    <xf numFmtId="0" fontId="8" fillId="5" borderId="1" xfId="0" applyFont="1" applyFill="1" applyBorder="1" applyAlignment="1" applyProtection="1">
      <alignment wrapText="1"/>
    </xf>
    <xf numFmtId="0" fontId="8" fillId="5" borderId="4" xfId="0" applyFont="1" applyFill="1" applyBorder="1" applyAlignment="1" applyProtection="1">
      <alignment wrapText="1"/>
    </xf>
    <xf numFmtId="0" fontId="8" fillId="5" borderId="5" xfId="0" applyFont="1" applyFill="1" applyBorder="1" applyAlignment="1" applyProtection="1">
      <alignment wrapText="1"/>
    </xf>
    <xf numFmtId="3" fontId="8" fillId="5" borderId="1" xfId="0" applyNumberFormat="1" applyFont="1" applyFill="1" applyBorder="1" applyProtection="1"/>
    <xf numFmtId="3" fontId="8" fillId="5" borderId="6" xfId="0" applyNumberFormat="1" applyFont="1" applyFill="1" applyBorder="1" applyProtection="1"/>
    <xf numFmtId="0" fontId="8" fillId="5" borderId="7" xfId="0" applyFont="1" applyFill="1" applyBorder="1" applyAlignment="1" applyProtection="1">
      <alignment wrapText="1"/>
    </xf>
    <xf numFmtId="0" fontId="8" fillId="5" borderId="8" xfId="0" applyFont="1" applyFill="1" applyBorder="1" applyProtection="1"/>
    <xf numFmtId="0" fontId="8" fillId="5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5" borderId="6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5" borderId="2" xfId="0" applyFont="1" applyFill="1" applyBorder="1" applyAlignment="1" applyProtection="1">
      <alignment wrapText="1"/>
    </xf>
    <xf numFmtId="0" fontId="8" fillId="5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5" borderId="2" xfId="0" quotePrefix="1" applyFont="1" applyFill="1" applyBorder="1" applyAlignment="1" applyProtection="1"/>
    <xf numFmtId="0" fontId="8" fillId="5" borderId="2" xfId="0" applyFont="1" applyFill="1" applyBorder="1" applyAlignment="1" applyProtection="1"/>
    <xf numFmtId="0" fontId="8" fillId="5" borderId="10" xfId="0" applyFont="1" applyFill="1" applyBorder="1" applyAlignment="1" applyProtection="1"/>
    <xf numFmtId="0" fontId="8" fillId="5" borderId="3" xfId="0" applyFont="1" applyFill="1" applyBorder="1" applyAlignment="1" applyProtection="1"/>
    <xf numFmtId="10" fontId="8" fillId="5" borderId="1" xfId="3" applyNumberFormat="1" applyFont="1" applyFill="1" applyBorder="1" applyAlignment="1" applyProtection="1"/>
    <xf numFmtId="10" fontId="8" fillId="5" borderId="3" xfId="3" applyNumberFormat="1" applyFont="1" applyFill="1" applyBorder="1" applyAlignment="1" applyProtection="1"/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6" borderId="6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9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34" t="s">
        <v>1</v>
      </c>
      <c r="E6" s="34"/>
      <c r="F6" s="34"/>
      <c r="G6" s="34"/>
      <c r="H6" s="3"/>
      <c r="I6" s="1"/>
    </row>
    <row r="7" spans="1:9" ht="15" customHeight="1" x14ac:dyDescent="0.25">
      <c r="A7" s="1"/>
      <c r="B7" s="1"/>
      <c r="C7" s="3"/>
      <c r="D7" s="34"/>
      <c r="E7" s="34"/>
      <c r="F7" s="34"/>
      <c r="G7" s="34"/>
      <c r="H7" s="3"/>
      <c r="I7" s="1"/>
    </row>
    <row r="8" spans="1:9" ht="15.75" x14ac:dyDescent="0.25">
      <c r="A8" s="1"/>
      <c r="B8" s="1"/>
      <c r="C8" s="4"/>
      <c r="D8" s="36" t="s">
        <v>40</v>
      </c>
      <c r="E8" s="36"/>
      <c r="F8" s="36"/>
      <c r="G8" s="3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35" t="s">
        <v>2</v>
      </c>
      <c r="E11" s="35"/>
      <c r="F11" s="35"/>
      <c r="G11" s="3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3</v>
      </c>
      <c r="D13" s="37" t="s">
        <v>10</v>
      </c>
      <c r="E13" s="38"/>
      <c r="F13" s="38"/>
      <c r="G13" s="39"/>
      <c r="H13" s="1"/>
      <c r="I13" s="1"/>
    </row>
    <row r="14" spans="1:9" x14ac:dyDescent="0.25">
      <c r="A14" s="1"/>
      <c r="B14" s="1"/>
      <c r="C14" s="6" t="s">
        <v>9</v>
      </c>
      <c r="D14" s="37" t="s">
        <v>38</v>
      </c>
      <c r="E14" s="38"/>
      <c r="F14" s="38"/>
      <c r="G14" s="39"/>
      <c r="H14" s="1"/>
      <c r="I14" s="1"/>
    </row>
    <row r="15" spans="1:9" x14ac:dyDescent="0.25">
      <c r="A15" s="1"/>
      <c r="B15" s="1"/>
      <c r="C15" s="6" t="s">
        <v>36</v>
      </c>
      <c r="D15" s="37" t="s">
        <v>39</v>
      </c>
      <c r="E15" s="38"/>
      <c r="F15" s="38"/>
      <c r="G15" s="39"/>
      <c r="H15" s="1"/>
      <c r="I15" s="1"/>
    </row>
    <row r="16" spans="1:9" x14ac:dyDescent="0.25">
      <c r="A16" s="1"/>
      <c r="B16" s="1"/>
      <c r="C16" s="6" t="s">
        <v>37</v>
      </c>
      <c r="D16" s="37" t="s">
        <v>41</v>
      </c>
      <c r="E16" s="38"/>
      <c r="F16" s="38"/>
      <c r="G16" s="39"/>
      <c r="H16" s="1"/>
      <c r="I16" s="1"/>
    </row>
    <row r="17" spans="1:9" x14ac:dyDescent="0.25">
      <c r="A17" s="1"/>
      <c r="B17" s="1"/>
      <c r="C17" s="6" t="s">
        <v>8</v>
      </c>
      <c r="D17" s="40" t="s">
        <v>23</v>
      </c>
      <c r="E17" s="41"/>
      <c r="F17" s="41"/>
      <c r="G17" s="42"/>
      <c r="H17" s="1"/>
      <c r="I17" s="1"/>
    </row>
    <row r="18" spans="1:9" x14ac:dyDescent="0.25">
      <c r="A18" s="1"/>
      <c r="B18" s="1"/>
      <c r="C18" s="6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</sheetData>
  <sheetProtection password="DFE9" sheet="1" objects="1" scenarios="1"/>
  <mergeCells count="8">
    <mergeCell ref="D16:G16"/>
    <mergeCell ref="D17:G17"/>
    <mergeCell ref="D14:G14"/>
    <mergeCell ref="D6:G7"/>
    <mergeCell ref="D11:G11"/>
    <mergeCell ref="D8:G8"/>
    <mergeCell ref="D13:G13"/>
    <mergeCell ref="D15:G15"/>
  </mergeCells>
  <hyperlinks>
    <hyperlink ref="D14:G14" location="'Fane 2.2. Økonomisk ramme 2020'!A1" display="Samlet økonomisk ramme for 2020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7:G17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43" t="s">
        <v>15</v>
      </c>
      <c r="C3" s="43"/>
      <c r="D3" s="43"/>
      <c r="E3" s="43"/>
      <c r="F3" s="43"/>
      <c r="G3" s="1"/>
    </row>
    <row r="4" spans="1:7" ht="15" customHeight="1" x14ac:dyDescent="0.25">
      <c r="A4" s="1"/>
      <c r="B4" s="43"/>
      <c r="C4" s="43"/>
      <c r="D4" s="43"/>
      <c r="E4" s="43"/>
      <c r="F4" s="4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22" t="s">
        <v>6</v>
      </c>
      <c r="C8" s="23"/>
      <c r="D8" s="23"/>
      <c r="E8" s="23"/>
      <c r="F8" s="24"/>
      <c r="G8" s="1"/>
    </row>
    <row r="9" spans="1:7" ht="29.25" customHeight="1" x14ac:dyDescent="0.25">
      <c r="A9" s="1"/>
      <c r="B9" s="25" t="s">
        <v>22</v>
      </c>
      <c r="C9" s="7">
        <f>3457842-501168</f>
        <v>2956674</v>
      </c>
      <c r="D9" s="8" t="s">
        <v>0</v>
      </c>
      <c r="E9" s="9"/>
      <c r="F9" s="10"/>
      <c r="G9" s="1"/>
    </row>
    <row r="10" spans="1:7" ht="15" customHeight="1" x14ac:dyDescent="0.25">
      <c r="A10" s="1"/>
      <c r="B10" s="28" t="s">
        <v>18</v>
      </c>
      <c r="C10" s="7">
        <f>C9</f>
        <v>2956674</v>
      </c>
      <c r="D10" s="8"/>
      <c r="E10" s="21"/>
      <c r="F10" s="13"/>
      <c r="G10" s="1"/>
    </row>
    <row r="11" spans="1:7" ht="15" customHeight="1" x14ac:dyDescent="0.25">
      <c r="A11" s="1"/>
      <c r="B11" s="26" t="s">
        <v>12</v>
      </c>
      <c r="C11" s="11">
        <f>(C9-C10)*Prisudvikling2017+C10*Prisudvikling2018</f>
        <v>51741.795000000006</v>
      </c>
      <c r="D11" s="8" t="s">
        <v>0</v>
      </c>
      <c r="E11" s="12"/>
      <c r="F11" s="13"/>
      <c r="G11" s="1"/>
    </row>
    <row r="12" spans="1:7" ht="15" customHeight="1" x14ac:dyDescent="0.25">
      <c r="A12" s="1"/>
      <c r="B12" s="26" t="s">
        <v>4</v>
      </c>
      <c r="C12" s="11">
        <f>-SUM(C9,C11:C11)*GenereltKrav</f>
        <v>-51143.068514999999</v>
      </c>
      <c r="D12" s="8" t="s">
        <v>0</v>
      </c>
      <c r="E12" s="14"/>
      <c r="F12" s="15"/>
      <c r="G12" s="1"/>
    </row>
    <row r="13" spans="1:7" x14ac:dyDescent="0.25">
      <c r="A13" s="1"/>
      <c r="B13" s="27" t="s">
        <v>14</v>
      </c>
      <c r="C13" s="16">
        <f>SUM(C9,C11:C12)</f>
        <v>2957272.726485</v>
      </c>
      <c r="D13" s="17" t="s">
        <v>0</v>
      </c>
      <c r="E13" s="16">
        <f>C13</f>
        <v>2957272.726485</v>
      </c>
      <c r="F13" s="17" t="s">
        <v>0</v>
      </c>
      <c r="G13" s="1"/>
    </row>
    <row r="14" spans="1:7" x14ac:dyDescent="0.25">
      <c r="A14" s="1"/>
      <c r="B14" s="22" t="s">
        <v>5</v>
      </c>
      <c r="C14" s="23"/>
      <c r="D14" s="23"/>
      <c r="E14" s="23"/>
      <c r="F14" s="24"/>
      <c r="G14" s="1"/>
    </row>
    <row r="15" spans="1:7" ht="15" customHeight="1" x14ac:dyDescent="0.25">
      <c r="A15" s="1"/>
      <c r="B15" s="26" t="s">
        <v>5</v>
      </c>
      <c r="C15" s="11">
        <f>501168*(1+Prisudvikling2018)</f>
        <v>509938.44000000006</v>
      </c>
      <c r="D15" s="8" t="s">
        <v>0</v>
      </c>
      <c r="E15" s="12"/>
      <c r="F15" s="13"/>
      <c r="G15" s="1"/>
    </row>
    <row r="16" spans="1:7" ht="15" customHeight="1" x14ac:dyDescent="0.25">
      <c r="A16" s="1"/>
      <c r="B16" s="26" t="s">
        <v>32</v>
      </c>
      <c r="C16" s="11">
        <v>0</v>
      </c>
      <c r="D16" s="8" t="s">
        <v>0</v>
      </c>
      <c r="E16" s="12"/>
      <c r="F16" s="13"/>
      <c r="G16" s="1"/>
    </row>
    <row r="17" spans="1:7" ht="15" customHeight="1" x14ac:dyDescent="0.25">
      <c r="A17" s="1"/>
      <c r="B17" s="20" t="s">
        <v>33</v>
      </c>
      <c r="C17" s="16">
        <f>SUM(C15:C16)</f>
        <v>509938.44000000006</v>
      </c>
      <c r="D17" s="17" t="s">
        <v>0</v>
      </c>
      <c r="E17" s="16">
        <f>C17</f>
        <v>509938.44000000006</v>
      </c>
      <c r="F17" s="17" t="s">
        <v>0</v>
      </c>
      <c r="G17" s="1"/>
    </row>
    <row r="18" spans="1:7" x14ac:dyDescent="0.25">
      <c r="A18" s="1"/>
      <c r="B18" s="22" t="s">
        <v>44</v>
      </c>
      <c r="C18" s="23"/>
      <c r="D18" s="23"/>
      <c r="E18" s="23"/>
      <c r="F18" s="24"/>
      <c r="G18" s="1"/>
    </row>
    <row r="19" spans="1:7" ht="15" customHeight="1" x14ac:dyDescent="0.25">
      <c r="A19" s="1"/>
      <c r="B19" s="20" t="s">
        <v>45</v>
      </c>
      <c r="C19" s="16">
        <v>174283</v>
      </c>
      <c r="D19" s="17" t="s">
        <v>0</v>
      </c>
      <c r="E19" s="16">
        <f>C19</f>
        <v>174283</v>
      </c>
      <c r="F19" s="17" t="s">
        <v>0</v>
      </c>
      <c r="G19" s="1"/>
    </row>
    <row r="20" spans="1:7" x14ac:dyDescent="0.25">
      <c r="A20" s="1"/>
      <c r="B20" s="22" t="s">
        <v>11</v>
      </c>
      <c r="C20" s="23"/>
      <c r="D20" s="24"/>
      <c r="E20" s="18">
        <f>SUM(E13,E17,E19)</f>
        <v>3641494.1664849999</v>
      </c>
      <c r="F20" s="19" t="s">
        <v>0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43" t="s">
        <v>16</v>
      </c>
      <c r="C3" s="43"/>
      <c r="D3" s="43"/>
      <c r="E3" s="43"/>
      <c r="F3" s="43"/>
      <c r="G3" s="1"/>
    </row>
    <row r="4" spans="1:7" ht="15" customHeight="1" x14ac:dyDescent="0.25">
      <c r="A4" s="1"/>
      <c r="B4" s="43"/>
      <c r="C4" s="43"/>
      <c r="D4" s="43"/>
      <c r="E4" s="43"/>
      <c r="F4" s="4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22" t="s">
        <v>6</v>
      </c>
      <c r="C8" s="23"/>
      <c r="D8" s="23"/>
      <c r="E8" s="23"/>
      <c r="F8" s="24"/>
      <c r="G8" s="1"/>
    </row>
    <row r="9" spans="1:7" ht="15" customHeight="1" x14ac:dyDescent="0.25">
      <c r="A9" s="1"/>
      <c r="B9" s="25" t="s">
        <v>24</v>
      </c>
      <c r="C9" s="7">
        <f>'Fane 2.1. Økonomisk ramme 2019'!E13</f>
        <v>2957272.726485</v>
      </c>
      <c r="D9" s="8" t="s">
        <v>0</v>
      </c>
      <c r="E9" s="9"/>
      <c r="F9" s="10"/>
      <c r="G9" s="1"/>
    </row>
    <row r="10" spans="1:7" ht="15" customHeight="1" x14ac:dyDescent="0.25">
      <c r="A10" s="1"/>
      <c r="B10" s="26" t="s">
        <v>18</v>
      </c>
      <c r="C10" s="7">
        <f>'Fane 2.1. Økonomisk ramme 2019'!C10*(1+Prisudvikling2018)*(1-GenereltKrav)</f>
        <v>2957272.7264850005</v>
      </c>
      <c r="D10" s="8" t="s">
        <v>0</v>
      </c>
      <c r="E10" s="21"/>
      <c r="F10" s="13"/>
      <c r="G10" s="1"/>
    </row>
    <row r="11" spans="1:7" ht="15" customHeight="1" x14ac:dyDescent="0.25">
      <c r="A11" s="1"/>
      <c r="B11" s="26" t="s">
        <v>12</v>
      </c>
      <c r="C11" s="11">
        <f>(C9-C10)*Prisudvikling2017+C10*Prisudvikling2018</f>
        <v>51752.272713487502</v>
      </c>
      <c r="D11" s="8" t="s">
        <v>0</v>
      </c>
      <c r="E11" s="12"/>
      <c r="F11" s="13"/>
      <c r="G11" s="1"/>
    </row>
    <row r="12" spans="1:7" ht="15" customHeight="1" x14ac:dyDescent="0.25">
      <c r="A12" s="1"/>
      <c r="B12" s="26" t="s">
        <v>4</v>
      </c>
      <c r="C12" s="11">
        <f>-SUM(C9,C11)*GenereltKrav</f>
        <v>-51153.424986374288</v>
      </c>
      <c r="D12" s="8" t="s">
        <v>0</v>
      </c>
      <c r="E12" s="14"/>
      <c r="F12" s="15"/>
      <c r="G12" s="1"/>
    </row>
    <row r="13" spans="1:7" ht="15" customHeight="1" x14ac:dyDescent="0.25">
      <c r="A13" s="1"/>
      <c r="B13" s="27" t="s">
        <v>14</v>
      </c>
      <c r="C13" s="16">
        <f>SUM(C9,C11:C12)</f>
        <v>2957871.5742121134</v>
      </c>
      <c r="D13" s="17" t="s">
        <v>0</v>
      </c>
      <c r="E13" s="16">
        <f>C13</f>
        <v>2957871.5742121134</v>
      </c>
      <c r="F13" s="17" t="s">
        <v>0</v>
      </c>
      <c r="G13" s="1"/>
    </row>
    <row r="14" spans="1:7" x14ac:dyDescent="0.25">
      <c r="A14" s="1"/>
      <c r="B14" s="22" t="s">
        <v>5</v>
      </c>
      <c r="C14" s="23"/>
      <c r="D14" s="23"/>
      <c r="E14" s="23"/>
      <c r="F14" s="24"/>
      <c r="G14" s="1"/>
    </row>
    <row r="15" spans="1:7" ht="14.25" customHeight="1" x14ac:dyDescent="0.25">
      <c r="A15" s="1"/>
      <c r="B15" s="26" t="s">
        <v>5</v>
      </c>
      <c r="C15" s="11">
        <f>'Fane 2.1. Økonomisk ramme 2019'!C17*(1+Prisudvikling2018)</f>
        <v>518862.36270000011</v>
      </c>
      <c r="D15" s="8" t="s">
        <v>0</v>
      </c>
      <c r="E15" s="12"/>
      <c r="F15" s="13"/>
      <c r="G15" s="1"/>
    </row>
    <row r="16" spans="1:7" ht="14.25" customHeight="1" x14ac:dyDescent="0.25">
      <c r="A16" s="1"/>
      <c r="B16" s="26" t="s">
        <v>32</v>
      </c>
      <c r="C16" s="11">
        <v>0</v>
      </c>
      <c r="D16" s="8" t="s">
        <v>0</v>
      </c>
      <c r="E16" s="12"/>
      <c r="F16" s="13"/>
      <c r="G16" s="1"/>
    </row>
    <row r="17" spans="1:7" ht="14.25" customHeight="1" x14ac:dyDescent="0.25">
      <c r="A17" s="1"/>
      <c r="B17" s="20" t="s">
        <v>33</v>
      </c>
      <c r="C17" s="16">
        <f>SUM(C15:C16)</f>
        <v>518862.36270000011</v>
      </c>
      <c r="D17" s="17" t="s">
        <v>0</v>
      </c>
      <c r="E17" s="16">
        <f>C17</f>
        <v>518862.36270000011</v>
      </c>
      <c r="F17" s="17" t="s">
        <v>0</v>
      </c>
      <c r="G17" s="1"/>
    </row>
    <row r="18" spans="1:7" x14ac:dyDescent="0.25">
      <c r="A18" s="1"/>
      <c r="B18" s="22" t="s">
        <v>44</v>
      </c>
      <c r="C18" s="23"/>
      <c r="D18" s="23"/>
      <c r="E18" s="23"/>
      <c r="F18" s="24"/>
      <c r="G18" s="1"/>
    </row>
    <row r="19" spans="1:7" ht="15" customHeight="1" x14ac:dyDescent="0.25">
      <c r="A19" s="1"/>
      <c r="B19" s="20" t="s">
        <v>46</v>
      </c>
      <c r="C19" s="16">
        <f>'Fane 2.1. Økonomisk ramme 2019'!C19*(1+Prisudvikling2018)</f>
        <v>177332.95250000001</v>
      </c>
      <c r="D19" s="17" t="s">
        <v>0</v>
      </c>
      <c r="E19" s="16">
        <f>C19</f>
        <v>177332.95250000001</v>
      </c>
      <c r="F19" s="17" t="s">
        <v>0</v>
      </c>
      <c r="G19" s="1"/>
    </row>
    <row r="20" spans="1:7" x14ac:dyDescent="0.25">
      <c r="A20" s="1"/>
      <c r="B20" s="22" t="s">
        <v>25</v>
      </c>
      <c r="C20" s="23"/>
      <c r="D20" s="24"/>
      <c r="E20" s="18">
        <f>SUM(E13,E17,E19)</f>
        <v>3654066.8894121135</v>
      </c>
      <c r="F20" s="19" t="s">
        <v>0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2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43" t="s">
        <v>34</v>
      </c>
      <c r="C3" s="43"/>
      <c r="D3" s="43"/>
      <c r="E3" s="43"/>
      <c r="F3" s="43"/>
      <c r="G3" s="1"/>
    </row>
    <row r="4" spans="1:7" ht="15" customHeight="1" x14ac:dyDescent="0.25">
      <c r="A4" s="1"/>
      <c r="B4" s="43"/>
      <c r="C4" s="43"/>
      <c r="D4" s="43"/>
      <c r="E4" s="43"/>
      <c r="F4" s="43"/>
      <c r="G4" s="1"/>
    </row>
    <row r="5" spans="1:7" x14ac:dyDescent="0.25">
      <c r="A5" s="1"/>
      <c r="B5" s="44" t="s">
        <v>17</v>
      </c>
      <c r="C5" s="44"/>
      <c r="D5" s="44"/>
      <c r="E5" s="44"/>
      <c r="F5" s="4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22" t="s">
        <v>6</v>
      </c>
      <c r="C8" s="23"/>
      <c r="D8" s="23"/>
      <c r="E8" s="23"/>
      <c r="F8" s="24"/>
      <c r="G8" s="1"/>
    </row>
    <row r="9" spans="1:7" ht="15" customHeight="1" x14ac:dyDescent="0.25">
      <c r="A9" s="1"/>
      <c r="B9" s="29" t="s">
        <v>26</v>
      </c>
      <c r="C9" s="7">
        <f>'Fane 2.2. Økonomisk ramme 2020'!E13</f>
        <v>2957871.5742121134</v>
      </c>
      <c r="D9" s="8" t="s">
        <v>0</v>
      </c>
      <c r="E9" s="9"/>
      <c r="F9" s="10"/>
      <c r="G9" s="1"/>
    </row>
    <row r="10" spans="1:7" ht="15" customHeight="1" x14ac:dyDescent="0.25">
      <c r="A10" s="1"/>
      <c r="B10" s="26" t="s">
        <v>12</v>
      </c>
      <c r="C10" s="11">
        <f>SUM(C9:C9)*Prisudvikling2019</f>
        <v>49988.02960418471</v>
      </c>
      <c r="D10" s="8" t="s">
        <v>0</v>
      </c>
      <c r="E10" s="12"/>
      <c r="F10" s="13"/>
      <c r="G10" s="1"/>
    </row>
    <row r="11" spans="1:7" ht="15" customHeight="1" x14ac:dyDescent="0.25">
      <c r="A11" s="1"/>
      <c r="B11" s="26" t="s">
        <v>4</v>
      </c>
      <c r="C11" s="11">
        <f>-SUM(C9:C10)*GenereltKrav</f>
        <v>-51133.613264877073</v>
      </c>
      <c r="D11" s="8" t="s">
        <v>0</v>
      </c>
      <c r="E11" s="14"/>
      <c r="F11" s="15"/>
      <c r="G11" s="1"/>
    </row>
    <row r="12" spans="1:7" x14ac:dyDescent="0.25">
      <c r="A12" s="1"/>
      <c r="B12" s="27" t="s">
        <v>14</v>
      </c>
      <c r="C12" s="16">
        <f>SUM(C9:C11)</f>
        <v>2956725.9905514214</v>
      </c>
      <c r="D12" s="17" t="s">
        <v>0</v>
      </c>
      <c r="E12" s="16">
        <f>C12</f>
        <v>2956725.9905514214</v>
      </c>
      <c r="F12" s="17" t="s">
        <v>0</v>
      </c>
      <c r="G12" s="1"/>
    </row>
    <row r="13" spans="1:7" x14ac:dyDescent="0.25">
      <c r="A13" s="1"/>
      <c r="B13" s="22" t="s">
        <v>5</v>
      </c>
      <c r="C13" s="23"/>
      <c r="D13" s="23"/>
      <c r="E13" s="23"/>
      <c r="F13" s="24"/>
      <c r="G13" s="1"/>
    </row>
    <row r="14" spans="1:7" ht="15" customHeight="1" x14ac:dyDescent="0.25">
      <c r="A14" s="1"/>
      <c r="B14" s="26" t="s">
        <v>5</v>
      </c>
      <c r="C14" s="11">
        <f>'Fane 2.2. Økonomisk ramme 2020'!C17*(1+Prisudvikling2019)</f>
        <v>527631.13662963011</v>
      </c>
      <c r="D14" s="8" t="s">
        <v>0</v>
      </c>
      <c r="E14" s="12"/>
      <c r="F14" s="13"/>
      <c r="G14" s="1"/>
    </row>
    <row r="15" spans="1:7" ht="15" customHeight="1" x14ac:dyDescent="0.25">
      <c r="A15" s="1"/>
      <c r="B15" s="26" t="s">
        <v>32</v>
      </c>
      <c r="C15" s="11">
        <v>0</v>
      </c>
      <c r="D15" s="8" t="s">
        <v>0</v>
      </c>
      <c r="E15" s="12"/>
      <c r="F15" s="13"/>
      <c r="G15" s="1"/>
    </row>
    <row r="16" spans="1:7" ht="15" customHeight="1" x14ac:dyDescent="0.25">
      <c r="A16" s="1"/>
      <c r="B16" s="20" t="s">
        <v>33</v>
      </c>
      <c r="C16" s="16">
        <f>SUM(C14:C15)</f>
        <v>527631.13662963011</v>
      </c>
      <c r="D16" s="17" t="s">
        <v>0</v>
      </c>
      <c r="E16" s="16">
        <f>C16</f>
        <v>527631.13662963011</v>
      </c>
      <c r="F16" s="17" t="s">
        <v>0</v>
      </c>
      <c r="G16" s="1"/>
    </row>
    <row r="17" spans="1:7" x14ac:dyDescent="0.25">
      <c r="A17" s="1"/>
      <c r="B17" s="22" t="s">
        <v>31</v>
      </c>
      <c r="C17" s="23"/>
      <c r="D17" s="24"/>
      <c r="E17" s="18">
        <f>SUM(E12,E16)</f>
        <v>3484357.1271810513</v>
      </c>
      <c r="F17" s="19" t="s">
        <v>0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34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43" t="s">
        <v>35</v>
      </c>
      <c r="C3" s="43"/>
      <c r="D3" s="43"/>
      <c r="E3" s="43"/>
      <c r="F3" s="43"/>
      <c r="G3" s="1"/>
    </row>
    <row r="4" spans="1:7" ht="15" customHeight="1" x14ac:dyDescent="0.25">
      <c r="A4" s="1"/>
      <c r="B4" s="43"/>
      <c r="C4" s="43"/>
      <c r="D4" s="43"/>
      <c r="E4" s="43"/>
      <c r="F4" s="43"/>
      <c r="G4" s="1"/>
    </row>
    <row r="5" spans="1:7" x14ac:dyDescent="0.25">
      <c r="A5" s="1"/>
      <c r="B5" s="44" t="s">
        <v>17</v>
      </c>
      <c r="C5" s="44"/>
      <c r="D5" s="44"/>
      <c r="E5" s="44"/>
      <c r="F5" s="4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22" t="s">
        <v>6</v>
      </c>
      <c r="C8" s="23"/>
      <c r="D8" s="23"/>
      <c r="E8" s="23"/>
      <c r="F8" s="24"/>
      <c r="G8" s="1"/>
    </row>
    <row r="9" spans="1:7" ht="15" customHeight="1" x14ac:dyDescent="0.25">
      <c r="A9" s="1"/>
      <c r="B9" s="25" t="s">
        <v>28</v>
      </c>
      <c r="C9" s="7">
        <f>'Fane 2.3. Økonomisk ramme 2021'!E12</f>
        <v>2956725.9905514214</v>
      </c>
      <c r="D9" s="8" t="s">
        <v>0</v>
      </c>
      <c r="E9" s="9"/>
      <c r="F9" s="10"/>
      <c r="G9" s="1"/>
    </row>
    <row r="10" spans="1:7" ht="15" customHeight="1" x14ac:dyDescent="0.25">
      <c r="A10" s="1"/>
      <c r="B10" s="26" t="s">
        <v>12</v>
      </c>
      <c r="C10" s="11">
        <f>C9*Prisudvikling2019</f>
        <v>49968.669240319017</v>
      </c>
      <c r="D10" s="8" t="s">
        <v>0</v>
      </c>
      <c r="E10" s="12"/>
      <c r="F10" s="13"/>
      <c r="G10" s="1"/>
    </row>
    <row r="11" spans="1:7" ht="15" customHeight="1" x14ac:dyDescent="0.25">
      <c r="A11" s="1"/>
      <c r="B11" s="26" t="s">
        <v>4</v>
      </c>
      <c r="C11" s="11">
        <f>-SUM(C9:C10)*GenereltKrav</f>
        <v>-51113.809216459595</v>
      </c>
      <c r="D11" s="8" t="s">
        <v>0</v>
      </c>
      <c r="E11" s="14"/>
      <c r="F11" s="15"/>
      <c r="G11" s="1"/>
    </row>
    <row r="12" spans="1:7" x14ac:dyDescent="0.25">
      <c r="A12" s="1"/>
      <c r="B12" s="27" t="s">
        <v>14</v>
      </c>
      <c r="C12" s="16">
        <f>SUM(C9:C11)</f>
        <v>2955580.8505752808</v>
      </c>
      <c r="D12" s="17" t="s">
        <v>0</v>
      </c>
      <c r="E12" s="16">
        <f>C12</f>
        <v>2955580.8505752808</v>
      </c>
      <c r="F12" s="17" t="s">
        <v>0</v>
      </c>
      <c r="G12" s="1"/>
    </row>
    <row r="13" spans="1:7" x14ac:dyDescent="0.25">
      <c r="A13" s="1"/>
      <c r="B13" s="22" t="s">
        <v>13</v>
      </c>
      <c r="C13" s="23"/>
      <c r="D13" s="23"/>
      <c r="E13" s="23"/>
      <c r="F13" s="24"/>
      <c r="G13" s="1"/>
    </row>
    <row r="14" spans="1:7" ht="15" customHeight="1" x14ac:dyDescent="0.25">
      <c r="A14" s="1"/>
      <c r="B14" s="26" t="s">
        <v>42</v>
      </c>
      <c r="C14" s="11">
        <v>0</v>
      </c>
      <c r="D14" s="8" t="s">
        <v>0</v>
      </c>
      <c r="E14" s="12"/>
      <c r="F14" s="13"/>
      <c r="G14" s="1"/>
    </row>
    <row r="15" spans="1:7" ht="15" customHeight="1" x14ac:dyDescent="0.25">
      <c r="A15" s="1"/>
      <c r="B15" s="26" t="s">
        <v>29</v>
      </c>
      <c r="C15" s="11">
        <f>-C14*GenereltKrav</f>
        <v>0</v>
      </c>
      <c r="D15" s="8" t="s">
        <v>0</v>
      </c>
      <c r="E15" s="12"/>
      <c r="F15" s="13"/>
      <c r="G15" s="1"/>
    </row>
    <row r="16" spans="1:7" ht="15" customHeight="1" x14ac:dyDescent="0.25">
      <c r="A16" s="1"/>
      <c r="B16" s="20" t="s">
        <v>30</v>
      </c>
      <c r="C16" s="16">
        <f>SUM(C14:C15)</f>
        <v>0</v>
      </c>
      <c r="D16" s="17" t="s">
        <v>0</v>
      </c>
      <c r="E16" s="16">
        <f>C16</f>
        <v>0</v>
      </c>
      <c r="F16" s="17" t="s">
        <v>0</v>
      </c>
      <c r="G16" s="1"/>
    </row>
    <row r="17" spans="1:7" x14ac:dyDescent="0.25">
      <c r="A17" s="1"/>
      <c r="B17" s="22" t="s">
        <v>5</v>
      </c>
      <c r="C17" s="23"/>
      <c r="D17" s="23"/>
      <c r="E17" s="23"/>
      <c r="F17" s="24"/>
      <c r="G17" s="1"/>
    </row>
    <row r="18" spans="1:7" ht="15" customHeight="1" x14ac:dyDescent="0.25">
      <c r="A18" s="1"/>
      <c r="B18" s="26" t="s">
        <v>5</v>
      </c>
      <c r="C18" s="11">
        <f>'Fane 2.3. Økonomisk ramme 2021'!C14*(1+Prisudvikling2019)</f>
        <v>536548.10283867083</v>
      </c>
      <c r="D18" s="8" t="s">
        <v>0</v>
      </c>
      <c r="E18" s="12"/>
      <c r="F18" s="13"/>
      <c r="G18" s="1"/>
    </row>
    <row r="19" spans="1:7" ht="15" customHeight="1" x14ac:dyDescent="0.25">
      <c r="A19" s="1"/>
      <c r="B19" s="26" t="s">
        <v>32</v>
      </c>
      <c r="C19" s="11">
        <v>0</v>
      </c>
      <c r="D19" s="8" t="s">
        <v>0</v>
      </c>
      <c r="E19" s="12"/>
      <c r="F19" s="13"/>
      <c r="G19" s="1"/>
    </row>
    <row r="20" spans="1:7" ht="15" customHeight="1" x14ac:dyDescent="0.25">
      <c r="A20" s="1"/>
      <c r="B20" s="20" t="s">
        <v>33</v>
      </c>
      <c r="C20" s="16">
        <f>SUM(C18:C19)</f>
        <v>536548.10283867083</v>
      </c>
      <c r="D20" s="17" t="s">
        <v>0</v>
      </c>
      <c r="E20" s="16">
        <f>C20</f>
        <v>536548.10283867083</v>
      </c>
      <c r="F20" s="17" t="s">
        <v>0</v>
      </c>
      <c r="G20" s="1"/>
    </row>
    <row r="21" spans="1:7" x14ac:dyDescent="0.25">
      <c r="A21" s="1"/>
      <c r="B21" s="22" t="s">
        <v>27</v>
      </c>
      <c r="C21" s="23"/>
      <c r="D21" s="24"/>
      <c r="E21" s="18">
        <f>SUM(E12,E16,E20)</f>
        <v>3492128.9534139517</v>
      </c>
      <c r="F21" s="19" t="s">
        <v>0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45" t="s">
        <v>43</v>
      </c>
      <c r="C3" s="45"/>
      <c r="D3" s="45"/>
      <c r="E3" s="45"/>
      <c r="F3" s="45"/>
      <c r="G3" s="1"/>
      <c r="H3" s="1"/>
    </row>
    <row r="4" spans="1:8" ht="25.5" customHeight="1" x14ac:dyDescent="0.25">
      <c r="A4" s="1"/>
      <c r="B4" s="45"/>
      <c r="C4" s="45"/>
      <c r="D4" s="45"/>
      <c r="E4" s="45"/>
      <c r="F4" s="4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22" t="s">
        <v>7</v>
      </c>
      <c r="C8" s="23"/>
      <c r="D8" s="23"/>
      <c r="E8" s="23"/>
      <c r="F8" s="24"/>
      <c r="G8" s="24"/>
      <c r="H8" s="1"/>
    </row>
    <row r="9" spans="1:8" x14ac:dyDescent="0.25">
      <c r="A9" s="1"/>
      <c r="B9" s="29" t="s">
        <v>19</v>
      </c>
      <c r="C9" s="30"/>
      <c r="D9" s="30"/>
      <c r="E9" s="31"/>
      <c r="F9" s="32">
        <v>1.2699999999999999E-2</v>
      </c>
      <c r="G9" s="33"/>
      <c r="H9" s="1"/>
    </row>
    <row r="10" spans="1:8" x14ac:dyDescent="0.25">
      <c r="A10" s="1"/>
      <c r="B10" s="29" t="s">
        <v>20</v>
      </c>
      <c r="C10" s="30"/>
      <c r="D10" s="30"/>
      <c r="E10" s="31"/>
      <c r="F10" s="32">
        <v>1.7500000000000002E-2</v>
      </c>
      <c r="G10" s="33"/>
      <c r="H10" s="1"/>
    </row>
    <row r="11" spans="1:8" x14ac:dyDescent="0.25">
      <c r="A11" s="1"/>
      <c r="B11" s="29" t="s">
        <v>21</v>
      </c>
      <c r="C11" s="30"/>
      <c r="D11" s="30"/>
      <c r="E11" s="31"/>
      <c r="F11" s="32">
        <v>1.6899999999999998E-2</v>
      </c>
      <c r="G11" s="33"/>
      <c r="H11" s="1"/>
    </row>
    <row r="12" spans="1:8" x14ac:dyDescent="0.25">
      <c r="A12" s="1"/>
      <c r="B12" s="22"/>
      <c r="C12" s="23"/>
      <c r="D12" s="23"/>
      <c r="E12" s="23"/>
      <c r="F12" s="24"/>
      <c r="G12" s="24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22" t="s">
        <v>4</v>
      </c>
      <c r="C15" s="23"/>
      <c r="D15" s="23"/>
      <c r="E15" s="23"/>
      <c r="F15" s="24"/>
      <c r="G15" s="24"/>
      <c r="H15" s="1"/>
    </row>
    <row r="16" spans="1:8" x14ac:dyDescent="0.25">
      <c r="A16" s="1"/>
      <c r="B16" s="29" t="s">
        <v>4</v>
      </c>
      <c r="C16" s="30"/>
      <c r="D16" s="30"/>
      <c r="E16" s="31"/>
      <c r="F16" s="32">
        <v>1.7000000000000001E-2</v>
      </c>
      <c r="G16" s="33"/>
      <c r="H16" s="1"/>
    </row>
    <row r="17" spans="1:8" x14ac:dyDescent="0.25">
      <c r="A17" s="1"/>
      <c r="B17" s="22"/>
      <c r="C17" s="23"/>
      <c r="D17" s="23"/>
      <c r="E17" s="23"/>
      <c r="F17" s="24"/>
      <c r="G17" s="24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Navngivne områder</vt:lpstr>
      </vt:variant>
      <vt:variant>
        <vt:i4>4</vt:i4>
      </vt:variant>
    </vt:vector>
  </HeadingPairs>
  <TitlesOfParts>
    <vt:vector size="10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2018-09-13T12:31:19Z</dcterms:modified>
</cp:coreProperties>
</file>