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5. Ikke-påvirkelige omk." sheetId="19" r:id="rId7"/>
    <sheet name="Fane 9. Anlægsprojekter" sheetId="11" r:id="rId8"/>
    <sheet name="Fane 10. Tillæg" sheetId="20" r:id="rId9"/>
    <sheet name="Fane 11. Bortfald" sheetId="21" r:id="rId10"/>
    <sheet name="Fane 12. Nøgletal" sheetId="26" r:id="rId11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23" i="15" l="1"/>
  <c r="E24" i="2"/>
  <c r="G11" i="11" l="1"/>
  <c r="F11" i="11"/>
  <c r="D10" i="20" s="1"/>
  <c r="G13" i="27" l="1"/>
  <c r="C15" i="23" l="1"/>
  <c r="C16" i="23" l="1"/>
  <c r="E16" i="23" s="1"/>
  <c r="C15" i="22"/>
  <c r="C16" i="22" s="1"/>
  <c r="E16" i="22" s="1"/>
  <c r="C17" i="15"/>
  <c r="C18" i="15" s="1"/>
  <c r="E18" i="15" s="1"/>
  <c r="C18" i="2"/>
  <c r="C19" i="2" s="1"/>
  <c r="E19" i="2" s="1"/>
  <c r="D11" i="20" l="1"/>
  <c r="E11" i="21"/>
  <c r="E12" i="21" s="1"/>
  <c r="C11" i="21"/>
  <c r="C12" i="21" s="1"/>
  <c r="C10" i="15"/>
  <c r="C9" i="2"/>
  <c r="E11" i="19"/>
  <c r="E12" i="19" s="1"/>
  <c r="C21" i="2" l="1"/>
  <c r="C23" i="2" s="1"/>
  <c r="E23" i="2" s="1"/>
  <c r="C18" i="23"/>
  <c r="C18" i="22"/>
  <c r="C20" i="22" s="1"/>
  <c r="E20" i="22" s="1"/>
  <c r="C20" i="15"/>
  <c r="C22" i="15" s="1"/>
  <c r="E22" i="15" s="1"/>
  <c r="C12" i="2"/>
  <c r="C20" i="23" l="1"/>
  <c r="E20" i="23" s="1"/>
  <c r="D12" i="20" l="1"/>
  <c r="E11" i="11" l="1"/>
  <c r="F10" i="20" s="1"/>
  <c r="F11" i="20" s="1"/>
  <c r="F12" i="20" s="1"/>
  <c r="C11" i="2" s="1"/>
  <c r="C13" i="2" l="1"/>
  <c r="C14" i="2" s="1"/>
  <c r="C15" i="2" s="1"/>
  <c r="C11" i="15"/>
  <c r="E15" i="2" l="1"/>
  <c r="C9" i="15" l="1"/>
  <c r="C12" i="15" l="1"/>
  <c r="C13" i="15" s="1"/>
  <c r="C14" i="15" l="1"/>
  <c r="E14" i="15" s="1"/>
  <c r="C9" i="22" l="1"/>
  <c r="C10" i="22" s="1"/>
  <c r="C11" i="22" s="1"/>
  <c r="C12" i="22" s="1"/>
  <c r="E12" i="22" s="1"/>
  <c r="E21" i="22" s="1"/>
  <c r="C9" i="23" l="1"/>
  <c r="C10" i="23" s="1"/>
  <c r="C11" i="23" s="1"/>
  <c r="C12" i="23" l="1"/>
  <c r="E12" i="23" s="1"/>
  <c r="E21" i="23" s="1"/>
</calcChain>
</file>

<file path=xl/sharedStrings.xml><?xml version="1.0" encoding="utf-8"?>
<sst xmlns="http://schemas.openxmlformats.org/spreadsheetml/2006/main" count="219" uniqueCount="93">
  <si>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</si>
  <si>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</si>
  <si>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</si>
  <si>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</si>
  <si>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</si>
  <si>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</si>
  <si>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</si>
  <si>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</si>
  <si>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5</t>
  </si>
  <si>
    <t>Fane 9</t>
  </si>
  <si>
    <t>Generelt effektiviseringskrav</t>
  </si>
  <si>
    <t>Driftsomkostninger</t>
  </si>
  <si>
    <t>Ikke-påvirkelige omkostninger</t>
  </si>
  <si>
    <t>Oversigt over den økonomiske ramme</t>
  </si>
  <si>
    <t>Fane 10</t>
  </si>
  <si>
    <t>Prisudvikling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</si>
  <si>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</si>
  <si>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</si>
  <si>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</si>
  <si>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</si>
  <si>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</si>
  <si>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</si>
  <si>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</si>
  <si>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</si>
  <si>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</si>
  <si>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</si>
  <si>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</si>
  <si>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</si>
  <si>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</si>
  <si>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</si>
  <si>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</si>
  <si>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</si>
  <si>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</si>
  <si>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</si>
  <si>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</si>
  <si>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</si>
  <si>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</si>
  <si>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</si>
  <si>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</si>
  <si>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</si>
  <si>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</si>
  <si>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</si>
  <si>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</si>
  <si>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</si>
  <si>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</si>
  <si>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</si>
  <si>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</si>
  <si>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</si>
  <si>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</si>
  <si>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</si>
  <si>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</si>
  <si>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</si>
  <si>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</si>
  <si>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</si>
  <si>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</si>
  <si>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</si>
  <si>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</si>
  <si>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</si>
  <si>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</si>
  <si>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</si>
  <si>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</si>
  <si>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</si>
  <si>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</si>
  <si>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</si>
  <si>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</si>
  <si>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</si>
  <si>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</si>
  <si>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</si>
  <si>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</si>
  <si>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</si>
  <si>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Bortfald</t>
  </si>
  <si>
    <t>Til statusmeddelelse 2019</t>
  </si>
  <si>
    <t>Anlægsprojekter</t>
  </si>
  <si>
    <t>Beskrivelse af ikke-påvirkelige omkostninger</t>
  </si>
  <si>
    <t>Anskaffelsespris (kr.)</t>
  </si>
  <si>
    <t>Anlægsomkostninger</t>
  </si>
  <si>
    <t>Samlet økonomisk ramme for 2022</t>
  </si>
  <si>
    <t>Fane 5: Korrektion af ikke-påvirkelige omkostninger</t>
  </si>
  <si>
    <t>Ikke-påvirkelige omkostninger i 2017-prisniveau</t>
  </si>
  <si>
    <t>Ikke-påvirkelige omkostninger i 2019-prisniveau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</si>
  <si>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</si>
  <si>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</si>
  <si>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</si>
  <si>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</si>
  <si>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</si>
  <si>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</si>
  <si>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</si>
  <si>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</si>
  <si>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Periodevise driftsomkostninger under prisloftsbekendtgørelsen</t>
  </si>
  <si>
    <t>Ingen bortfald eller nedsættelse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</si>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</sst>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0" fontId="8" fillId="8" borderId="4" xfId="0" applyFont="1" applyFill="1" applyBorder="1" applyAlignment="1" applyProtection="1">
      <alignment wrapText="1"/>
    </xf>
    <xf numFmtId="0" fontId="8" fillId="8" borderId="5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8" borderId="6" xfId="0" applyNumberFormat="1" applyFont="1" applyFill="1" applyBorder="1" applyProtection="1"/>
    <xf numFmtId="0" fontId="8" fillId="8" borderId="7" xfId="0" applyFont="1" applyFill="1" applyBorder="1" applyAlignment="1" applyProtection="1">
      <alignment wrapText="1"/>
    </xf>
    <xf numFmtId="0" fontId="8" fillId="8" borderId="8" xfId="0" applyFont="1" applyFill="1" applyBorder="1" applyProtection="1"/>
    <xf numFmtId="0" fontId="8" fillId="8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10" xfId="0" applyFont="1" applyFill="1" applyBorder="1" applyAlignment="1" applyProtection="1"/>
    <xf numFmtId="0" fontId="8" fillId="8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/>
    <xf numFmtId="49" fontId="8" fillId="8" borderId="3" xfId="0" applyNumberFormat="1" applyFont="1" applyFill="1" applyBorder="1" applyAlignment="1" applyProtection="1"/>
    <xf numFmtId="3" fontId="8" fillId="8" borderId="1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10" fontId="8" fillId="8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0" applyNumberFormat="1" applyFont="1" applyFill="1" applyBorder="1" applyProtection="1"/>
    <xf numFmtId="0" fontId="1" fillId="9" borderId="6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7" xfId="1" applyFont="1" applyFill="1" applyBorder="1" applyAlignment="1" applyProtection="1">
      <alignment horizontal="center"/>
    </xf>
    <xf numFmtId="0" fontId="1" fillId="7" borderId="6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6" xfId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4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4" t="s">
        <v>71</v>
      </c>
      <c r="E8" s="64"/>
      <c r="F8" s="64"/>
      <c r="G8" s="6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20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19</v>
      </c>
      <c r="D14" s="56" t="s">
        <v>66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64</v>
      </c>
      <c r="D15" s="56" t="s">
        <v>67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65</v>
      </c>
      <c r="D16" s="56" t="s">
        <v>76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</v>
      </c>
      <c r="D17" s="65" t="s">
        <v>68</v>
      </c>
      <c r="E17" s="66"/>
      <c r="F17" s="66"/>
      <c r="G17" s="67"/>
      <c r="H17" s="1"/>
      <c r="I17" s="1"/>
    </row>
    <row r="18" spans="1:9" x14ac:dyDescent="0.25">
      <c r="A18" s="1"/>
      <c r="B18" s="1"/>
      <c r="C18" s="6" t="s">
        <v>8</v>
      </c>
      <c r="D18" s="65" t="s">
        <v>69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9</v>
      </c>
      <c r="D19" s="60" t="s">
        <v>72</v>
      </c>
      <c r="E19" s="61"/>
      <c r="F19" s="61"/>
      <c r="G19" s="62"/>
      <c r="H19" s="1"/>
      <c r="I19" s="1"/>
    </row>
    <row r="20" spans="1:9" x14ac:dyDescent="0.25">
      <c r="A20" s="1"/>
      <c r="B20" s="1"/>
      <c r="C20" s="6" t="s">
        <v>14</v>
      </c>
      <c r="D20" s="53" t="s">
        <v>16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17</v>
      </c>
      <c r="D21" s="50" t="s">
        <v>70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18</v>
      </c>
      <c r="D22" s="50" t="s">
        <v>44</v>
      </c>
      <c r="E22" s="51"/>
      <c r="F22" s="51"/>
      <c r="G22" s="52"/>
      <c r="H22" s="1"/>
      <c r="I22" s="1"/>
    </row>
    <row r="23" spans="1:9" x14ac:dyDescent="0.25">
      <c r="A23" s="1"/>
      <c r="B23" s="1"/>
      <c r="C23" s="6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</sheetData>
  <sheetProtection password="DFE9" sheet="1" objects="1" scenarios="1"/>
  <mergeCells count="13">
    <mergeCell ref="D22:G22"/>
    <mergeCell ref="D20:G20"/>
    <mergeCell ref="D21:G21"/>
    <mergeCell ref="D14:G14"/>
    <mergeCell ref="D6:G7"/>
    <mergeCell ref="D19:G19"/>
    <mergeCell ref="D11:G11"/>
    <mergeCell ref="D8:G8"/>
    <mergeCell ref="D17:G17"/>
    <mergeCell ref="D18:G18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5. Ikke-påvirkelige omk.'!A1" display="Ikke-påvirkelige omk."/>
    <hyperlink ref="D19:G19" location="'Fane 9. Anlægsprojekter'!A1" display="Anlægsprojekter"/>
    <hyperlink ref="D21:G21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0:G20" location="'Fane 10. Tillæg'!A1" display="Tillæg"/>
    <hyperlink ref="D22:G22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0" t="s">
        <v>90</v>
      </c>
      <c r="C3" s="70"/>
      <c r="D3" s="70"/>
      <c r="E3" s="70"/>
      <c r="F3" s="70"/>
      <c r="G3" s="1"/>
    </row>
    <row r="4" spans="1:7" ht="25.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24</v>
      </c>
      <c r="C8" s="31"/>
      <c r="D8" s="31"/>
      <c r="E8" s="31"/>
      <c r="F8" s="32"/>
      <c r="G8" s="1"/>
    </row>
    <row r="9" spans="1:7" ht="15" customHeight="1" x14ac:dyDescent="0.25">
      <c r="A9" s="1"/>
      <c r="B9" s="23" t="s">
        <v>25</v>
      </c>
      <c r="C9" s="23" t="s">
        <v>11</v>
      </c>
      <c r="D9" s="28"/>
      <c r="E9" s="23" t="s">
        <v>75</v>
      </c>
      <c r="F9" s="28"/>
      <c r="G9" s="1"/>
    </row>
    <row r="10" spans="1:7" x14ac:dyDescent="0.25">
      <c r="A10" s="1"/>
      <c r="B10" s="43" t="s">
        <v>89</v>
      </c>
      <c r="C10" s="11">
        <v>0</v>
      </c>
      <c r="D10" s="20" t="s">
        <v>3</v>
      </c>
      <c r="E10" s="11">
        <v>0</v>
      </c>
      <c r="F10" s="20" t="s">
        <v>3</v>
      </c>
      <c r="G10" s="1"/>
    </row>
    <row r="11" spans="1:7" x14ac:dyDescent="0.25">
      <c r="A11" s="1"/>
      <c r="B11" s="30" t="s">
        <v>83</v>
      </c>
      <c r="C11" s="18">
        <f>SUM(C10:C10)</f>
        <v>0</v>
      </c>
      <c r="D11" s="19" t="s">
        <v>3</v>
      </c>
      <c r="E11" s="18">
        <f>SUM(E10:E10)</f>
        <v>0</v>
      </c>
      <c r="F11" s="19" t="s">
        <v>3</v>
      </c>
      <c r="G11" s="1"/>
    </row>
    <row r="12" spans="1:7" x14ac:dyDescent="0.25">
      <c r="A12" s="1"/>
      <c r="B12" s="30" t="s">
        <v>84</v>
      </c>
      <c r="C12" s="18">
        <f>C11*(1+Prisudvikling2019)</f>
        <v>0</v>
      </c>
      <c r="D12" s="19" t="s">
        <v>3</v>
      </c>
      <c r="E12" s="18">
        <f>E11*(1+Prisudvikling2019)</f>
        <v>0</v>
      </c>
      <c r="F12" s="19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91</v>
      </c>
      <c r="C3" s="70"/>
      <c r="D3" s="70"/>
      <c r="E3" s="70"/>
      <c r="F3" s="70"/>
      <c r="G3" s="1"/>
      <c r="H3" s="1"/>
    </row>
    <row r="4" spans="1:8" ht="25.5" customHeight="1" x14ac:dyDescent="0.25">
      <c r="A4" s="1"/>
      <c r="B4" s="70"/>
      <c r="C4" s="70"/>
      <c r="D4" s="70"/>
      <c r="E4" s="70"/>
      <c r="F4" s="7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0" t="s">
        <v>15</v>
      </c>
      <c r="C8" s="31"/>
      <c r="D8" s="31"/>
      <c r="E8" s="31"/>
      <c r="F8" s="32"/>
      <c r="G8" s="32"/>
      <c r="H8" s="1"/>
    </row>
    <row r="9" spans="1:8" x14ac:dyDescent="0.25">
      <c r="A9" s="1"/>
      <c r="B9" s="37" t="s">
        <v>36</v>
      </c>
      <c r="C9" s="38"/>
      <c r="D9" s="38"/>
      <c r="E9" s="39"/>
      <c r="F9" s="46">
        <v>1.2699999999999999E-2</v>
      </c>
      <c r="G9" s="47"/>
      <c r="H9" s="1"/>
    </row>
    <row r="10" spans="1:8" x14ac:dyDescent="0.25">
      <c r="A10" s="1"/>
      <c r="B10" s="37" t="s">
        <v>37</v>
      </c>
      <c r="C10" s="38"/>
      <c r="D10" s="38"/>
      <c r="E10" s="39"/>
      <c r="F10" s="46">
        <v>1.7500000000000002E-2</v>
      </c>
      <c r="G10" s="47"/>
      <c r="H10" s="1"/>
    </row>
    <row r="11" spans="1:8" x14ac:dyDescent="0.25">
      <c r="A11" s="1"/>
      <c r="B11" s="37" t="s">
        <v>38</v>
      </c>
      <c r="C11" s="38"/>
      <c r="D11" s="38"/>
      <c r="E11" s="39"/>
      <c r="F11" s="46">
        <v>1.6899999999999998E-2</v>
      </c>
      <c r="G11" s="47"/>
      <c r="H11" s="1"/>
    </row>
    <row r="12" spans="1:8" x14ac:dyDescent="0.25">
      <c r="A12" s="1"/>
      <c r="B12" s="30"/>
      <c r="C12" s="31"/>
      <c r="D12" s="31"/>
      <c r="E12" s="31"/>
      <c r="F12" s="32"/>
      <c r="G12" s="32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0" t="s">
        <v>10</v>
      </c>
      <c r="C15" s="31"/>
      <c r="D15" s="31"/>
      <c r="E15" s="31"/>
      <c r="F15" s="32"/>
      <c r="G15" s="32"/>
      <c r="H15" s="1"/>
    </row>
    <row r="16" spans="1:8" x14ac:dyDescent="0.25">
      <c r="A16" s="1"/>
      <c r="B16" s="37" t="s">
        <v>10</v>
      </c>
      <c r="C16" s="38"/>
      <c r="D16" s="38"/>
      <c r="E16" s="39"/>
      <c r="F16" s="46">
        <v>1.7000000000000001E-2</v>
      </c>
      <c r="G16" s="47"/>
      <c r="H16" s="1"/>
    </row>
    <row r="17" spans="1:8" x14ac:dyDescent="0.25">
      <c r="A17" s="1"/>
      <c r="B17" s="30"/>
      <c r="C17" s="31"/>
      <c r="D17" s="31"/>
      <c r="E17" s="31"/>
      <c r="F17" s="32"/>
      <c r="G17" s="32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6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30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1"/>
      <c r="D8" s="31"/>
      <c r="E8" s="31"/>
      <c r="F8" s="32"/>
      <c r="G8" s="1"/>
    </row>
    <row r="9" spans="1:7" ht="29.25" customHeight="1" x14ac:dyDescent="0.25">
      <c r="A9" s="1"/>
      <c r="B9" s="33" t="s">
        <v>42</v>
      </c>
      <c r="C9" s="7">
        <f>'Fane 3. Omkostninger i ØR2018'!G13</f>
        <v>4275098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36" t="s">
        <v>33</v>
      </c>
      <c r="C10" s="7">
        <v>4275098</v>
      </c>
      <c r="D10" s="8"/>
      <c r="E10" s="25"/>
      <c r="F10" s="13"/>
      <c r="G10" s="1"/>
    </row>
    <row r="11" spans="1:7" x14ac:dyDescent="0.25">
      <c r="A11" s="1"/>
      <c r="B11" s="34" t="s">
        <v>34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34" t="s">
        <v>35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34" t="s">
        <v>26</v>
      </c>
      <c r="C13" s="11">
        <f>(C9-C10)*Prisudvikling2017+C10*Prisudvikling2018+SUM(C11:C12)*Prisudvikling2019</f>
        <v>74814.215000000011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34" t="s">
        <v>10</v>
      </c>
      <c r="C14" s="11">
        <f>-SUM(C9,C11:C13)*GenereltKrav</f>
        <v>-73948.507655000009</v>
      </c>
      <c r="D14" s="8" t="s">
        <v>3</v>
      </c>
      <c r="E14" s="14"/>
      <c r="F14" s="15"/>
      <c r="G14" s="1"/>
    </row>
    <row r="15" spans="1:7" x14ac:dyDescent="0.25">
      <c r="A15" s="1"/>
      <c r="B15" s="35" t="s">
        <v>29</v>
      </c>
      <c r="C15" s="16">
        <f>SUM(C9,C11:C14)</f>
        <v>4275963.7073449995</v>
      </c>
      <c r="D15" s="17" t="s">
        <v>3</v>
      </c>
      <c r="E15" s="16">
        <f>C15</f>
        <v>4275963.7073449995</v>
      </c>
      <c r="F15" s="17" t="s">
        <v>3</v>
      </c>
      <c r="G15" s="1"/>
    </row>
    <row r="16" spans="1:7" x14ac:dyDescent="0.25">
      <c r="A16" s="1"/>
      <c r="B16" s="30" t="s">
        <v>27</v>
      </c>
      <c r="C16" s="31"/>
      <c r="D16" s="31"/>
      <c r="E16" s="31"/>
      <c r="F16" s="32"/>
      <c r="G16" s="1"/>
    </row>
    <row r="17" spans="1:7" ht="15" customHeight="1" x14ac:dyDescent="0.25">
      <c r="A17" s="1"/>
      <c r="B17" s="34" t="s">
        <v>88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4" t="s">
        <v>53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3" t="s">
        <v>54</v>
      </c>
      <c r="C19" s="16">
        <f>SUM(C17:C18)</f>
        <v>0</v>
      </c>
      <c r="D19" s="17" t="s">
        <v>3</v>
      </c>
      <c r="E19" s="16">
        <f>C19</f>
        <v>0</v>
      </c>
      <c r="F19" s="17" t="s">
        <v>3</v>
      </c>
      <c r="G19" s="1"/>
    </row>
    <row r="20" spans="1:7" x14ac:dyDescent="0.25">
      <c r="A20" s="1"/>
      <c r="B20" s="30" t="s">
        <v>12</v>
      </c>
      <c r="C20" s="31"/>
      <c r="D20" s="31"/>
      <c r="E20" s="31"/>
      <c r="F20" s="32"/>
      <c r="G20" s="1"/>
    </row>
    <row r="21" spans="1:7" ht="15" customHeight="1" x14ac:dyDescent="0.25">
      <c r="A21" s="1"/>
      <c r="B21" s="34" t="s">
        <v>12</v>
      </c>
      <c r="C21" s="11">
        <f>'Fane 5. Ikke-påvirkelige omk.'!E12</f>
        <v>1139859.1247900696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34" t="s">
        <v>56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3" t="s">
        <v>57</v>
      </c>
      <c r="C23" s="16">
        <f>SUM(C21:C22)</f>
        <v>1139859.1247900696</v>
      </c>
      <c r="D23" s="17" t="s">
        <v>3</v>
      </c>
      <c r="E23" s="16">
        <f>C23</f>
        <v>1139859.1247900696</v>
      </c>
      <c r="F23" s="17" t="s">
        <v>3</v>
      </c>
      <c r="G23" s="1"/>
    </row>
    <row r="24" spans="1:7" x14ac:dyDescent="0.25">
      <c r="A24" s="1"/>
      <c r="B24" s="30" t="s">
        <v>22</v>
      </c>
      <c r="C24" s="31"/>
      <c r="D24" s="32"/>
      <c r="E24" s="18">
        <f>SUM(E15,E19,E23,)</f>
        <v>5415822.8321350692</v>
      </c>
      <c r="F24" s="19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31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1"/>
      <c r="D8" s="31"/>
      <c r="E8" s="31"/>
      <c r="F8" s="32"/>
      <c r="G8" s="1"/>
    </row>
    <row r="9" spans="1:7" ht="15" customHeight="1" x14ac:dyDescent="0.25">
      <c r="A9" s="1"/>
      <c r="B9" s="33" t="s">
        <v>45</v>
      </c>
      <c r="C9" s="7">
        <f>'Fane 2.1. Økonomisk ramme 2019'!E15</f>
        <v>4275963.7073449995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34" t="s">
        <v>33</v>
      </c>
      <c r="C10" s="7">
        <f>'Fane 2.1. Økonomisk ramme 2019'!C10*(1+Prisudvikling2018)*(1-GenereltKrav)</f>
        <v>4275963.7073449995</v>
      </c>
      <c r="D10" s="8" t="s">
        <v>3</v>
      </c>
      <c r="E10" s="25"/>
      <c r="F10" s="13"/>
      <c r="G10" s="1"/>
    </row>
    <row r="11" spans="1:7" ht="15" customHeight="1" x14ac:dyDescent="0.25">
      <c r="A11" s="1"/>
      <c r="B11" s="34" t="s">
        <v>46</v>
      </c>
      <c r="C11" s="7">
        <f>SUM('Fane 2.1. Økonomisk ramme 2019'!C11:C12)*(1+Prisudvikling2019)*(1-GenereltKrav)</f>
        <v>0</v>
      </c>
      <c r="D11" s="8" t="s">
        <v>3</v>
      </c>
      <c r="E11" s="25"/>
      <c r="F11" s="13"/>
      <c r="G11" s="1"/>
    </row>
    <row r="12" spans="1:7" ht="15" customHeight="1" x14ac:dyDescent="0.25">
      <c r="A12" s="1"/>
      <c r="B12" s="34" t="s">
        <v>26</v>
      </c>
      <c r="C12" s="11">
        <f>(C9-C10-C11)*Prisudvikling2017+C10*Prisudvikling2018+C11*Prisudvikling2019</f>
        <v>74829.364878537497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34" t="s">
        <v>10</v>
      </c>
      <c r="C13" s="11">
        <f>-SUM(C9,C12)*GenereltKrav</f>
        <v>-73963.482227800123</v>
      </c>
      <c r="D13" s="8" t="s">
        <v>3</v>
      </c>
      <c r="E13" s="14"/>
      <c r="F13" s="15"/>
      <c r="G13" s="1"/>
    </row>
    <row r="14" spans="1:7" ht="15" customHeight="1" x14ac:dyDescent="0.25">
      <c r="A14" s="1"/>
      <c r="B14" s="35" t="s">
        <v>29</v>
      </c>
      <c r="C14" s="16">
        <f>SUM(C9,C12:C13)</f>
        <v>4276829.5899957363</v>
      </c>
      <c r="D14" s="17" t="s">
        <v>3</v>
      </c>
      <c r="E14" s="16">
        <f>C14</f>
        <v>4276829.5899957363</v>
      </c>
      <c r="F14" s="17" t="s">
        <v>3</v>
      </c>
      <c r="G14" s="1"/>
    </row>
    <row r="15" spans="1:7" ht="15" customHeight="1" x14ac:dyDescent="0.25">
      <c r="A15" s="1"/>
      <c r="B15" s="30" t="s">
        <v>27</v>
      </c>
      <c r="C15" s="31"/>
      <c r="D15" s="31"/>
      <c r="E15" s="31"/>
      <c r="F15" s="32"/>
      <c r="G15" s="1"/>
    </row>
    <row r="16" spans="1:7" ht="15" customHeight="1" x14ac:dyDescent="0.25">
      <c r="A16" s="1"/>
      <c r="B16" s="34" t="s">
        <v>88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4" t="s">
        <v>53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3" t="s">
        <v>54</v>
      </c>
      <c r="C18" s="16">
        <f>SUM(C16:C17)</f>
        <v>0</v>
      </c>
      <c r="D18" s="17" t="s">
        <v>3</v>
      </c>
      <c r="E18" s="16">
        <f>C18</f>
        <v>0</v>
      </c>
      <c r="F18" s="17" t="s">
        <v>3</v>
      </c>
      <c r="G18" s="1"/>
    </row>
    <row r="19" spans="1:7" x14ac:dyDescent="0.25">
      <c r="A19" s="1"/>
      <c r="B19" s="30" t="s">
        <v>12</v>
      </c>
      <c r="C19" s="31"/>
      <c r="D19" s="31"/>
      <c r="E19" s="31"/>
      <c r="F19" s="32"/>
      <c r="G19" s="1"/>
    </row>
    <row r="20" spans="1:7" ht="14.25" customHeight="1" x14ac:dyDescent="0.25">
      <c r="A20" s="1"/>
      <c r="B20" s="34" t="s">
        <v>12</v>
      </c>
      <c r="C20" s="11">
        <f>'Fane 5. Ikke-påvirkelige omk.'!E12*(1+Prisudvikling2019)</f>
        <v>1159122.7439990218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34" t="s">
        <v>56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3" t="s">
        <v>57</v>
      </c>
      <c r="C22" s="16">
        <f>SUM(C20:C21)</f>
        <v>1159122.7439990218</v>
      </c>
      <c r="D22" s="17" t="s">
        <v>3</v>
      </c>
      <c r="E22" s="16">
        <f>C22</f>
        <v>1159122.7439990218</v>
      </c>
      <c r="F22" s="17" t="s">
        <v>3</v>
      </c>
      <c r="G22" s="1"/>
    </row>
    <row r="23" spans="1:7" x14ac:dyDescent="0.25">
      <c r="A23" s="1"/>
      <c r="B23" s="30" t="s">
        <v>47</v>
      </c>
      <c r="C23" s="31"/>
      <c r="D23" s="32"/>
      <c r="E23" s="18">
        <f>SUM(E14,E18,E22,)</f>
        <v>5435952.3339947583</v>
      </c>
      <c r="F23" s="19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60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32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1"/>
      <c r="D8" s="31"/>
      <c r="E8" s="31"/>
      <c r="F8" s="32"/>
      <c r="G8" s="1"/>
    </row>
    <row r="9" spans="1:7" ht="15" customHeight="1" x14ac:dyDescent="0.25">
      <c r="A9" s="1"/>
      <c r="B9" s="37" t="s">
        <v>48</v>
      </c>
      <c r="C9" s="7">
        <f>'Fane 2.2. Økonomisk ramme 2020'!E14</f>
        <v>4276829.5899957363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34" t="s">
        <v>26</v>
      </c>
      <c r="C10" s="11">
        <f>SUM(C9:C9)*Prisudvikling2019</f>
        <v>72278.420070927939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34" t="s">
        <v>10</v>
      </c>
      <c r="C11" s="11">
        <f>-SUM(C9:C10)*GenereltKrav</f>
        <v>-73934.836171133284</v>
      </c>
      <c r="D11" s="8" t="s">
        <v>3</v>
      </c>
      <c r="E11" s="14"/>
      <c r="F11" s="15"/>
      <c r="G11" s="1"/>
    </row>
    <row r="12" spans="1:7" x14ac:dyDescent="0.25">
      <c r="A12" s="1"/>
      <c r="B12" s="35" t="s">
        <v>29</v>
      </c>
      <c r="C12" s="16">
        <f>SUM(C9:C11)</f>
        <v>4275173.1738955304</v>
      </c>
      <c r="D12" s="17" t="s">
        <v>3</v>
      </c>
      <c r="E12" s="16">
        <f>C12</f>
        <v>4275173.1738955304</v>
      </c>
      <c r="F12" s="17" t="s">
        <v>3</v>
      </c>
      <c r="G12" s="1"/>
    </row>
    <row r="13" spans="1:7" x14ac:dyDescent="0.25">
      <c r="A13" s="1"/>
      <c r="B13" s="30" t="s">
        <v>27</v>
      </c>
      <c r="C13" s="31"/>
      <c r="D13" s="31"/>
      <c r="E13" s="31"/>
      <c r="F13" s="32"/>
      <c r="G13" s="1"/>
    </row>
    <row r="14" spans="1:7" ht="15" customHeight="1" x14ac:dyDescent="0.25">
      <c r="A14" s="1"/>
      <c r="B14" s="34" t="s">
        <v>88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34" t="s">
        <v>53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3" t="s">
        <v>54</v>
      </c>
      <c r="C16" s="16">
        <f>SUM(C14:C15)</f>
        <v>0</v>
      </c>
      <c r="D16" s="17" t="s">
        <v>3</v>
      </c>
      <c r="E16" s="16">
        <f>C16</f>
        <v>0</v>
      </c>
      <c r="F16" s="17" t="s">
        <v>3</v>
      </c>
      <c r="G16" s="1"/>
    </row>
    <row r="17" spans="1:7" x14ac:dyDescent="0.25">
      <c r="A17" s="1"/>
      <c r="B17" s="30" t="s">
        <v>12</v>
      </c>
      <c r="C17" s="31"/>
      <c r="D17" s="31"/>
      <c r="E17" s="31"/>
      <c r="F17" s="32"/>
      <c r="G17" s="1"/>
    </row>
    <row r="18" spans="1:7" ht="15" customHeight="1" x14ac:dyDescent="0.25">
      <c r="A18" s="1"/>
      <c r="B18" s="34" t="s">
        <v>12</v>
      </c>
      <c r="C18" s="11">
        <f>'Fane 5. Ikke-påvirkelige omk.'!E12*(1+Prisudvikling2019)^2</f>
        <v>1178711.918372605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4" t="s">
        <v>56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3" t="s">
        <v>57</v>
      </c>
      <c r="C20" s="16">
        <f>SUM(C18:C19)</f>
        <v>1178711.918372605</v>
      </c>
      <c r="D20" s="17" t="s">
        <v>3</v>
      </c>
      <c r="E20" s="16">
        <f>C20</f>
        <v>1178711.918372605</v>
      </c>
      <c r="F20" s="17" t="s">
        <v>3</v>
      </c>
      <c r="G20" s="1"/>
    </row>
    <row r="21" spans="1:7" x14ac:dyDescent="0.25">
      <c r="A21" s="1"/>
      <c r="B21" s="30" t="s">
        <v>55</v>
      </c>
      <c r="C21" s="31"/>
      <c r="D21" s="32"/>
      <c r="E21" s="18">
        <f>SUM(E12,E16,E20)</f>
        <v>5453885.0922681354</v>
      </c>
      <c r="F21" s="19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3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61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32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1"/>
      <c r="D8" s="31"/>
      <c r="E8" s="31"/>
      <c r="F8" s="32"/>
      <c r="G8" s="1"/>
    </row>
    <row r="9" spans="1:7" ht="15" customHeight="1" x14ac:dyDescent="0.25">
      <c r="A9" s="1"/>
      <c r="B9" s="33" t="s">
        <v>50</v>
      </c>
      <c r="C9" s="7">
        <f>'Fane 2.3. Økonomisk ramme 2021'!E12</f>
        <v>4275173.1738955304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34" t="s">
        <v>26</v>
      </c>
      <c r="C10" s="11">
        <f>C9*Prisudvikling2019</f>
        <v>72250.426638834455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34" t="s">
        <v>10</v>
      </c>
      <c r="C11" s="11">
        <f>-SUM(C9:C10)*GenereltKrav</f>
        <v>-73906.201209084204</v>
      </c>
      <c r="D11" s="8" t="s">
        <v>3</v>
      </c>
      <c r="E11" s="14"/>
      <c r="F11" s="15"/>
      <c r="G11" s="1"/>
    </row>
    <row r="12" spans="1:7" x14ac:dyDescent="0.25">
      <c r="A12" s="1"/>
      <c r="B12" s="35" t="s">
        <v>29</v>
      </c>
      <c r="C12" s="16">
        <f>SUM(C9:C11)</f>
        <v>4273517.3993252805</v>
      </c>
      <c r="D12" s="17" t="s">
        <v>3</v>
      </c>
      <c r="E12" s="16">
        <f>C12</f>
        <v>4273517.3993252805</v>
      </c>
      <c r="F12" s="17" t="s">
        <v>3</v>
      </c>
      <c r="G12" s="1"/>
    </row>
    <row r="13" spans="1:7" x14ac:dyDescent="0.25">
      <c r="A13" s="1"/>
      <c r="B13" s="30" t="s">
        <v>27</v>
      </c>
      <c r="C13" s="31"/>
      <c r="D13" s="31"/>
      <c r="E13" s="31"/>
      <c r="F13" s="32"/>
      <c r="G13" s="1"/>
    </row>
    <row r="14" spans="1:7" ht="15" customHeight="1" x14ac:dyDescent="0.25">
      <c r="A14" s="1"/>
      <c r="B14" s="34" t="s">
        <v>88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34" t="s">
        <v>53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3" t="s">
        <v>54</v>
      </c>
      <c r="C16" s="16">
        <f>SUM(C14:C15)</f>
        <v>0</v>
      </c>
      <c r="D16" s="17" t="s">
        <v>3</v>
      </c>
      <c r="E16" s="16">
        <f>C16</f>
        <v>0</v>
      </c>
      <c r="F16" s="17" t="s">
        <v>3</v>
      </c>
      <c r="G16" s="1"/>
    </row>
    <row r="17" spans="1:7" x14ac:dyDescent="0.25">
      <c r="A17" s="1"/>
      <c r="B17" s="30" t="s">
        <v>12</v>
      </c>
      <c r="C17" s="31"/>
      <c r="D17" s="31"/>
      <c r="E17" s="31"/>
      <c r="F17" s="32"/>
      <c r="G17" s="1"/>
    </row>
    <row r="18" spans="1:7" ht="15" customHeight="1" x14ac:dyDescent="0.25">
      <c r="A18" s="1"/>
      <c r="B18" s="34" t="s">
        <v>12</v>
      </c>
      <c r="C18" s="11">
        <f>'Fane 5. Ikke-påvirkelige omk.'!E12*(1+Prisudvikling2019)^3</f>
        <v>1198632.1497931019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4" t="s">
        <v>56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3" t="s">
        <v>57</v>
      </c>
      <c r="C20" s="16">
        <f>SUM(C18:C19)</f>
        <v>1198632.1497931019</v>
      </c>
      <c r="D20" s="17" t="s">
        <v>3</v>
      </c>
      <c r="E20" s="16">
        <f>C20</f>
        <v>1198632.1497931019</v>
      </c>
      <c r="F20" s="17" t="s">
        <v>3</v>
      </c>
      <c r="G20" s="1"/>
    </row>
    <row r="21" spans="1:7" x14ac:dyDescent="0.25">
      <c r="A21" s="1"/>
      <c r="B21" s="30" t="s">
        <v>49</v>
      </c>
      <c r="C21" s="31"/>
      <c r="D21" s="32"/>
      <c r="E21" s="18">
        <f>SUM(E12,E16,E20)</f>
        <v>5472149.5491183829</v>
      </c>
      <c r="F21" s="19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62</v>
      </c>
      <c r="C3" s="70"/>
      <c r="D3" s="70"/>
      <c r="E3" s="70"/>
      <c r="F3" s="70"/>
      <c r="G3" s="70"/>
      <c r="H3" s="70"/>
      <c r="I3" s="1"/>
    </row>
    <row r="4" spans="1:9" ht="29.2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0" t="s">
        <v>42</v>
      </c>
      <c r="C8" s="31"/>
      <c r="D8" s="31"/>
      <c r="E8" s="31"/>
      <c r="F8" s="31"/>
      <c r="G8" s="31"/>
      <c r="H8" s="32"/>
      <c r="I8" s="1"/>
    </row>
    <row r="9" spans="1:9" x14ac:dyDescent="0.25">
      <c r="A9" s="1"/>
      <c r="B9" s="37" t="s">
        <v>21</v>
      </c>
      <c r="C9" s="38"/>
      <c r="D9" s="38"/>
      <c r="E9" s="38"/>
      <c r="F9" s="39"/>
      <c r="G9" s="11">
        <v>5461797</v>
      </c>
      <c r="H9" s="20" t="s">
        <v>3</v>
      </c>
      <c r="I9" s="1"/>
    </row>
    <row r="10" spans="1:9" x14ac:dyDescent="0.25">
      <c r="A10" s="1"/>
      <c r="B10" s="36" t="s">
        <v>43</v>
      </c>
      <c r="C10" s="38"/>
      <c r="D10" s="38"/>
      <c r="E10" s="38"/>
      <c r="F10" s="39"/>
      <c r="G10" s="11">
        <v>0</v>
      </c>
      <c r="H10" s="20" t="s">
        <v>3</v>
      </c>
      <c r="I10" s="1"/>
    </row>
    <row r="11" spans="1:9" x14ac:dyDescent="0.25">
      <c r="A11" s="1"/>
      <c r="B11" s="36" t="s">
        <v>40</v>
      </c>
      <c r="C11" s="38"/>
      <c r="D11" s="38"/>
      <c r="E11" s="38"/>
      <c r="F11" s="39"/>
      <c r="G11" s="11">
        <v>1186699</v>
      </c>
      <c r="H11" s="20" t="s">
        <v>3</v>
      </c>
      <c r="I11" s="1"/>
    </row>
    <row r="12" spans="1:9" x14ac:dyDescent="0.25">
      <c r="A12" s="1"/>
      <c r="B12" s="36" t="s">
        <v>41</v>
      </c>
      <c r="C12" s="38"/>
      <c r="D12" s="38"/>
      <c r="E12" s="38"/>
      <c r="F12" s="39"/>
      <c r="G12" s="11">
        <v>0</v>
      </c>
      <c r="H12" s="20" t="s">
        <v>3</v>
      </c>
      <c r="I12" s="1"/>
    </row>
    <row r="13" spans="1:9" ht="26.25" customHeight="1" x14ac:dyDescent="0.25">
      <c r="A13" s="1"/>
      <c r="B13" s="40" t="s">
        <v>51</v>
      </c>
      <c r="C13" s="41"/>
      <c r="D13" s="41"/>
      <c r="E13" s="41"/>
      <c r="F13" s="42"/>
      <c r="G13" s="26">
        <f>G9-G11-G12</f>
        <v>4275098</v>
      </c>
      <c r="H13" s="27" t="s">
        <v>3</v>
      </c>
      <c r="I13" s="1"/>
    </row>
    <row r="14" spans="1:9" x14ac:dyDescent="0.25">
      <c r="A14" s="1"/>
      <c r="B14" s="21"/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2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22"/>
      <c r="C16" s="21"/>
      <c r="D16" s="21"/>
      <c r="E16" s="21"/>
      <c r="F16" s="21"/>
      <c r="G16" s="21"/>
      <c r="H16" s="21"/>
      <c r="I16" s="1"/>
    </row>
    <row r="17" spans="1:9" x14ac:dyDescent="0.25">
      <c r="A17" s="1"/>
      <c r="B17" s="22"/>
      <c r="C17" s="1"/>
      <c r="D17" s="1"/>
      <c r="E17" s="1"/>
      <c r="F17" s="1"/>
      <c r="G17" s="21"/>
      <c r="H17" s="1"/>
      <c r="I17" s="1"/>
    </row>
    <row r="18" spans="1:9" x14ac:dyDescent="0.25">
      <c r="A18" s="1"/>
      <c r="B18" s="22"/>
      <c r="C18" s="1"/>
      <c r="D18" s="1"/>
      <c r="E18" s="1"/>
      <c r="F18" s="1"/>
      <c r="G18" s="21"/>
      <c r="H18" s="1"/>
      <c r="I18" s="1"/>
    </row>
    <row r="19" spans="1:9" x14ac:dyDescent="0.25">
      <c r="A19" s="1"/>
      <c r="B19" s="22"/>
      <c r="C19" s="1"/>
      <c r="D19" s="1"/>
      <c r="E19" s="1"/>
      <c r="F19" s="1"/>
      <c r="G19" s="21"/>
      <c r="H19" s="1"/>
      <c r="I19" s="1"/>
    </row>
    <row r="20" spans="1:9" x14ac:dyDescent="0.25">
      <c r="A20" s="1"/>
      <c r="B20" s="22"/>
      <c r="C20" s="1"/>
      <c r="D20" s="1"/>
      <c r="E20" s="1"/>
      <c r="F20" s="1"/>
      <c r="G20" s="21"/>
      <c r="H20" s="1"/>
      <c r="I20" s="1"/>
    </row>
    <row r="21" spans="1:9" x14ac:dyDescent="0.25">
      <c r="A21" s="1"/>
      <c r="B21" s="22"/>
      <c r="C21" s="1"/>
      <c r="D21" s="1"/>
      <c r="E21" s="1"/>
      <c r="F21" s="1"/>
      <c r="G21" s="2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>
      <selection activeCell="B16" sqref="B16"/>
    </sheetView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8" t="s">
        <v>77</v>
      </c>
      <c r="C3" s="68"/>
      <c r="D3" s="68"/>
      <c r="E3" s="68"/>
      <c r="F3" s="68"/>
      <c r="G3" s="1"/>
      <c r="H3" s="1"/>
    </row>
    <row r="4" spans="1:8" ht="15" customHeight="1" x14ac:dyDescent="0.25">
      <c r="A4" s="1"/>
      <c r="B4" s="68"/>
      <c r="C4" s="68"/>
      <c r="D4" s="68"/>
      <c r="E4" s="68"/>
      <c r="F4" s="6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0" t="s">
        <v>52</v>
      </c>
      <c r="C8" s="31"/>
      <c r="D8" s="31"/>
      <c r="E8" s="31"/>
      <c r="F8" s="32"/>
      <c r="G8" s="1"/>
      <c r="H8" s="1"/>
    </row>
    <row r="9" spans="1:8" ht="15" customHeight="1" x14ac:dyDescent="0.25">
      <c r="A9" s="1"/>
      <c r="B9" s="23" t="s">
        <v>73</v>
      </c>
      <c r="C9" s="24"/>
      <c r="D9" s="28"/>
      <c r="E9" s="17" t="s">
        <v>39</v>
      </c>
      <c r="F9" s="17"/>
      <c r="G9" s="1"/>
      <c r="H9" s="1"/>
    </row>
    <row r="10" spans="1:8" x14ac:dyDescent="0.25">
      <c r="A10" s="1"/>
      <c r="B10" s="33" t="s">
        <v>92</v>
      </c>
      <c r="C10" s="38"/>
      <c r="D10" s="39"/>
      <c r="E10" s="11">
        <v>1102287</v>
      </c>
      <c r="F10" s="20" t="s">
        <v>3</v>
      </c>
      <c r="G10" s="1"/>
      <c r="H10" s="1"/>
    </row>
    <row r="11" spans="1:8" x14ac:dyDescent="0.25">
      <c r="A11" s="1"/>
      <c r="B11" s="30" t="s">
        <v>78</v>
      </c>
      <c r="C11" s="31"/>
      <c r="D11" s="32"/>
      <c r="E11" s="18">
        <f>SUM(E10:E10)</f>
        <v>1102287</v>
      </c>
      <c r="F11" s="19" t="s">
        <v>3</v>
      </c>
      <c r="G11" s="1"/>
      <c r="H11" s="1"/>
    </row>
    <row r="12" spans="1:8" x14ac:dyDescent="0.25">
      <c r="A12" s="1"/>
      <c r="B12" s="30" t="s">
        <v>79</v>
      </c>
      <c r="C12" s="31"/>
      <c r="D12" s="32"/>
      <c r="E12" s="18">
        <f>E11*(1+Prisudvikling2019)^2</f>
        <v>1139859.1247900696</v>
      </c>
      <c r="F12" s="19" t="s">
        <v>3</v>
      </c>
      <c r="G12" s="1"/>
      <c r="H12" s="1"/>
    </row>
    <row r="13" spans="1:8" x14ac:dyDescent="0.25">
      <c r="A13" s="1"/>
      <c r="B13" s="22"/>
      <c r="C13" s="21"/>
      <c r="D13" s="21"/>
      <c r="E13" s="21"/>
      <c r="F13" s="21"/>
      <c r="G13" s="1"/>
      <c r="H13" s="1"/>
    </row>
    <row r="14" spans="1:8" x14ac:dyDescent="0.25">
      <c r="A14" s="1"/>
      <c r="B14" s="21"/>
      <c r="C14" s="21"/>
      <c r="D14" s="21"/>
      <c r="E14" s="21"/>
      <c r="F14" s="21"/>
      <c r="G14" s="1"/>
      <c r="H14" s="1"/>
    </row>
    <row r="15" spans="1:8" x14ac:dyDescent="0.25">
      <c r="A15" s="1"/>
      <c r="B15" s="1"/>
      <c r="C15" s="1"/>
      <c r="D15" s="1"/>
      <c r="E15" s="2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80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81</v>
      </c>
      <c r="C8" s="72"/>
      <c r="D8" s="72"/>
      <c r="E8" s="72"/>
      <c r="F8" s="72"/>
      <c r="G8" s="72"/>
      <c r="H8" s="73"/>
      <c r="I8" s="1"/>
    </row>
    <row r="9" spans="1:9" ht="39" customHeight="1" x14ac:dyDescent="0.25">
      <c r="A9" s="1"/>
      <c r="B9" s="29" t="s">
        <v>0</v>
      </c>
      <c r="C9" s="29" t="s">
        <v>1</v>
      </c>
      <c r="D9" s="29" t="s">
        <v>74</v>
      </c>
      <c r="E9" s="17" t="s">
        <v>2</v>
      </c>
      <c r="F9" s="17" t="s">
        <v>58</v>
      </c>
      <c r="G9" s="17" t="s">
        <v>59</v>
      </c>
      <c r="H9" s="28"/>
      <c r="I9" s="1"/>
    </row>
    <row r="10" spans="1:9" x14ac:dyDescent="0.25">
      <c r="A10" s="1"/>
      <c r="B10" s="48" t="s">
        <v>87</v>
      </c>
      <c r="C10" s="49"/>
      <c r="D10" s="11"/>
      <c r="E10" s="11"/>
      <c r="F10" s="11"/>
      <c r="G10" s="11"/>
      <c r="H10" s="20" t="s">
        <v>3</v>
      </c>
      <c r="I10" s="1"/>
    </row>
    <row r="11" spans="1:9" x14ac:dyDescent="0.25">
      <c r="A11" s="1"/>
      <c r="B11" s="71" t="s">
        <v>82</v>
      </c>
      <c r="C11" s="72"/>
      <c r="D11" s="73"/>
      <c r="E11" s="18">
        <f>SUM(E10:E10)</f>
        <v>0</v>
      </c>
      <c r="F11" s="18">
        <f>SUM(F10:F10)</f>
        <v>0</v>
      </c>
      <c r="G11" s="18">
        <f>SUM(G10:G10)</f>
        <v>0</v>
      </c>
      <c r="H11" s="19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8" t="s">
        <v>63</v>
      </c>
      <c r="C3" s="68"/>
      <c r="D3" s="68"/>
      <c r="E3" s="68"/>
      <c r="F3" s="68"/>
      <c r="G3" s="68"/>
      <c r="H3" s="1"/>
    </row>
    <row r="4" spans="1:8" ht="15" customHeight="1" x14ac:dyDescent="0.25">
      <c r="A4" s="1"/>
      <c r="B4" s="68"/>
      <c r="C4" s="68"/>
      <c r="D4" s="68"/>
      <c r="E4" s="68"/>
      <c r="F4" s="68"/>
      <c r="G4" s="6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0" t="s">
        <v>28</v>
      </c>
      <c r="C8" s="31"/>
      <c r="D8" s="31"/>
      <c r="E8" s="31"/>
      <c r="F8" s="31"/>
      <c r="G8" s="32"/>
      <c r="H8" s="1"/>
    </row>
    <row r="9" spans="1:8" ht="15" customHeight="1" x14ac:dyDescent="0.25">
      <c r="A9" s="1"/>
      <c r="B9" s="23" t="s">
        <v>23</v>
      </c>
      <c r="C9" s="28"/>
      <c r="D9" s="23" t="s">
        <v>11</v>
      </c>
      <c r="E9" s="28"/>
      <c r="F9" s="23" t="s">
        <v>75</v>
      </c>
      <c r="G9" s="28"/>
      <c r="H9" s="1"/>
    </row>
    <row r="10" spans="1:8" x14ac:dyDescent="0.25">
      <c r="A10" s="1"/>
      <c r="B10" s="43" t="s">
        <v>81</v>
      </c>
      <c r="C10" s="44"/>
      <c r="D10" s="45">
        <f>'Fane 9. Anlægsprojekter'!F11</f>
        <v>0</v>
      </c>
      <c r="E10" s="20" t="s">
        <v>3</v>
      </c>
      <c r="F10" s="11">
        <f>SUM('Fane 9. Anlægsprojekter'!E11,'Fane 9. Anlægsprojekter'!G11)</f>
        <v>0</v>
      </c>
      <c r="G10" s="20" t="s">
        <v>3</v>
      </c>
      <c r="H10" s="1"/>
    </row>
    <row r="11" spans="1:8" x14ac:dyDescent="0.25">
      <c r="A11" s="1"/>
      <c r="B11" s="30" t="s">
        <v>85</v>
      </c>
      <c r="C11" s="32"/>
      <c r="D11" s="18">
        <f>SUM(D10:D10)</f>
        <v>0</v>
      </c>
      <c r="E11" s="19" t="s">
        <v>3</v>
      </c>
      <c r="F11" s="18">
        <f>SUM(F10:F10)</f>
        <v>0</v>
      </c>
      <c r="G11" s="19" t="s">
        <v>3</v>
      </c>
      <c r="H11" s="1"/>
    </row>
    <row r="12" spans="1:8" x14ac:dyDescent="0.25">
      <c r="A12" s="1"/>
      <c r="B12" s="30" t="s">
        <v>86</v>
      </c>
      <c r="C12" s="32"/>
      <c r="D12" s="18">
        <f>D11*(1+Prisudvikling2019)</f>
        <v>0</v>
      </c>
      <c r="E12" s="19" t="s">
        <v>3</v>
      </c>
      <c r="F12" s="18">
        <f>F11*(1+Prisudvikling2019)</f>
        <v>0</v>
      </c>
      <c r="G12" s="19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4</vt:i4>
      </vt:variant>
    </vt:vector>
  </HeadingPairs>
  <TitlesOfParts>
    <vt:vector size="15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5. Ikke-påvirkelige omk.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2018-09-13T12:39:30Z</dcterms:modified>
</cp:coreProperties>
</file>