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7" i="22"/>
  <c r="C27" i="15"/>
  <c r="C31" i="2"/>
  <c r="E12" i="34" l="1"/>
  <c r="E18" i="34" l="1"/>
  <c r="E20" i="34" s="1"/>
  <c r="G21" i="34" s="1"/>
  <c r="G22" i="34" s="1"/>
  <c r="C24" i="23" s="1"/>
  <c r="E24" i="23" s="1"/>
  <c r="C16" i="23" l="1"/>
  <c r="C21" i="22"/>
  <c r="C21" i="15"/>
  <c r="C25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3" i="11"/>
  <c r="F13" i="11"/>
  <c r="D10" i="20" s="1"/>
  <c r="C36" i="2" l="1"/>
  <c r="C17" i="23" l="1"/>
  <c r="E17" i="23" s="1"/>
  <c r="C22" i="22" l="1"/>
  <c r="E22" i="22" s="1"/>
  <c r="C22" i="15"/>
  <c r="E22" i="15" s="1"/>
  <c r="C26" i="2"/>
  <c r="E26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8" i="2" l="1"/>
  <c r="E31" i="2" s="1"/>
  <c r="C24" i="22"/>
  <c r="E27" i="22" s="1"/>
  <c r="C19" i="23"/>
  <c r="C24" i="15"/>
  <c r="E27" i="15" l="1"/>
  <c r="E22" i="23"/>
  <c r="G11" i="10"/>
  <c r="E36" i="2" l="1"/>
  <c r="G13" i="10"/>
  <c r="C29" i="15" s="1"/>
  <c r="E12" i="11"/>
  <c r="E29" i="15" l="1"/>
  <c r="D12" i="20"/>
  <c r="C10" i="2" s="1"/>
  <c r="C10" i="15" l="1"/>
  <c r="C10" i="22" s="1"/>
  <c r="C18" i="2"/>
  <c r="C16" i="15" s="1"/>
  <c r="C16" i="22" s="1"/>
  <c r="C11" i="23" s="1"/>
  <c r="E11" i="11"/>
  <c r="E13" i="11" l="1"/>
  <c r="F10" i="20" s="1"/>
  <c r="F11" i="20" s="1"/>
  <c r="F12" i="20" s="1"/>
  <c r="C11" i="2" s="1"/>
  <c r="C38" i="2"/>
  <c r="E38" i="2" s="1"/>
  <c r="C19" i="2" l="1"/>
  <c r="C17" i="15" s="1"/>
  <c r="C17" i="22" s="1"/>
  <c r="C12" i="23" s="1"/>
  <c r="C11" i="15"/>
  <c r="C11" i="22" s="1"/>
  <c r="C14" i="2"/>
  <c r="C15" i="2" l="1"/>
  <c r="C20" i="2" s="1"/>
  <c r="E20" i="2" s="1"/>
  <c r="E39" i="2" s="1"/>
  <c r="C9" i="15" l="1"/>
  <c r="C12" i="15" l="1"/>
  <c r="C13" i="15" l="1"/>
  <c r="C18" i="15" s="1"/>
  <c r="E18" i="15" s="1"/>
  <c r="E30" i="15" l="1"/>
  <c r="C9" i="22"/>
  <c r="C12" i="22" s="1"/>
  <c r="C13" i="22" l="1"/>
  <c r="C18" i="22" s="1"/>
  <c r="E18" i="22" s="1"/>
  <c r="E28" i="22" s="1"/>
  <c r="C8" i="23" l="1"/>
  <c r="C9" i="23" l="1"/>
  <c r="C10" i="23" s="1"/>
  <c r="C13" i="23" l="1"/>
  <c r="E13" i="23" s="1"/>
  <c r="E25" i="23" s="1"/>
</calcChain>
</file>

<file path=xl/sharedStrings.xml><?xml version="1.0" encoding="utf-8"?>
<sst xmlns="http://schemas.openxmlformats.org/spreadsheetml/2006/main" count="353" uniqueCount="152">
  <si>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</si>
  <si>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</si>
  <si>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</si>
  <si>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</si>
  <si>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</si>
  <si>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</si>
  <si>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</si>
  <si>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</si>
  <si>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</si>
  <si>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</si>
  <si>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</si>
  <si>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</si>
  <si>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</si>
  <si>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</si>
  <si>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</si>
  <si>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</si>
  <si>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</si>
  <si>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</si>
  <si>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</si>
  <si>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</si>
  <si>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</si>
  <si>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</si>
  <si>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</si>
  <si>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</si>
  <si>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</si>
  <si>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</si>
  <si>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</si>
  <si>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</si>
  <si>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</si>
  <si>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</si>
  <si>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</si>
  <si>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</si>
  <si>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</si>
  <si>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</si>
  <si>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</si>
  <si>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</si>
  <si>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</si>
  <si>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</si>
  <si>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</si>
  <si>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</si>
  <si>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</si>
  <si>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</si>
  <si>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</si>
  <si>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</si>
  <si>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</si>
  <si>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</si>
  <si>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</si>
  <si>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</si>
  <si>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</si>
  <si>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</si>
  <si>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</si>
  <si>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</si>
  <si>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</si>
  <si>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</si>
  <si>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</si>
  <si>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</si>
  <si>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</si>
  <si>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</si>
  <si>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</si>
  <si>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</si>
  <si>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</si>
  <si>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</si>
  <si>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</si>
  <si>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</si>
  <si>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</si>
  <si>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</si>
  <si>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</si>
  <si>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</si>
  <si>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</si>
  <si>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</si>
  <si>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</si>
  <si>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</si>
  <si>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</si>
  <si>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</si>
  <si>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</si>
  <si>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</si>
  <si>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</si>
  <si>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</si>
  <si>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</si>
  <si>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</si>
  <si>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</si>
  <si>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</si>
  <si>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</si>
  <si>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</si>
  <si>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</si>
  <si>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</si>
  <si>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</si>
  <si>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</si>
  <si>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</si>
  <si>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</si>
  <si>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</si>
  <si>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</si>
  <si>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</si>
  <si>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</si>
  <si>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</si>
  <si>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</si>
  <si>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</si>
  <si>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</si>
  <si>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</si>
  <si>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</si>
  <si>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</si>
  <si>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</si>
  <si>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</si>
  <si>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</si>
  <si>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</si>
  <si>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</si>
  <si>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</si>
  <si>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</si>
  <si>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</si>
  <si>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</si>
  <si>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</si>
  <si>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</si>
  <si>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</si>
  <si>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</si>
  <si>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</si>
  <si>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</si>
  <si>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</si>
  <si>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</si>
  <si>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</si>
  <si>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</si>
  <si>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</si>
  <si>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</si>
  <si>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</si>
  <si>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</si>
  <si>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</si>
  <si>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</si>
  <si>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</si>
  <si>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</si>
  <si>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</si>
  <si>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</si>
  <si>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</si>
  <si>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</si>
  <si>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</si>
  <si>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</si>
  <si>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</si>
  <si>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</si>
  <si>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</si>
  <si>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</si>
  <si>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</si>
  <si>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</si>
  <si>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</si>
  <si>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</si>
  <si>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</si>
  <si>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Undersøgelsesudgifter i forbindelse med fusion</t>
  </si>
  <si>
    <t>Periodevise driftsomkostninger under prisloftsbekendtgørelsen</t>
  </si>
  <si>
    <t>Ingen bortfald eller nedsættelse</t>
  </si>
  <si>
    <t>Midlertidigt tillæg iht. § 8, stk. 3 (PL-bekendtgørelsen)</t>
  </si>
  <si>
    <t>Ø 200 mm &lt; Ledningsnet ≤ Ø 500 mm</t>
  </si>
  <si>
    <t>Indløb med riste, SRO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</si>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</sst>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4" borderId="1" xfId="0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3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1" t="s">
        <v>118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4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6" t="s">
        <v>31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30</v>
      </c>
      <c r="D14" s="76" t="s">
        <v>93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92</v>
      </c>
      <c r="D15" s="76" t="s">
        <v>95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94</v>
      </c>
      <c r="D16" s="76" t="s">
        <v>119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6</v>
      </c>
      <c r="D17" s="82" t="s">
        <v>96</v>
      </c>
      <c r="E17" s="83"/>
      <c r="F17" s="83"/>
      <c r="G17" s="84"/>
      <c r="H17" s="1"/>
      <c r="I17" s="1"/>
    </row>
    <row r="18" spans="1:9" x14ac:dyDescent="0.25">
      <c r="A18" s="1"/>
      <c r="B18" s="1"/>
      <c r="C18" s="6" t="s">
        <v>7</v>
      </c>
      <c r="D18" s="82" t="s">
        <v>97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8</v>
      </c>
      <c r="D19" s="67" t="s">
        <v>101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9</v>
      </c>
      <c r="D20" s="70" t="s">
        <v>98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117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73" t="s">
        <v>28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26</v>
      </c>
      <c r="D24" s="64" t="s">
        <v>99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4" t="s">
        <v>54</v>
      </c>
      <c r="E25" s="65"/>
      <c r="F25" s="65"/>
      <c r="G25" s="66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121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1" t="s">
        <v>103</v>
      </c>
      <c r="C9" s="92"/>
      <c r="D9" s="93"/>
      <c r="E9" s="11">
        <v>59311843.945979327</v>
      </c>
      <c r="F9" s="22" t="s">
        <v>2</v>
      </c>
      <c r="G9" s="19"/>
      <c r="H9" s="27"/>
      <c r="I9" s="1"/>
    </row>
    <row r="10" spans="1:9" x14ac:dyDescent="0.25">
      <c r="A10" s="1"/>
      <c r="B10" s="91" t="s">
        <v>104</v>
      </c>
      <c r="C10" s="92"/>
      <c r="D10" s="93"/>
      <c r="E10" s="11">
        <v>62937291</v>
      </c>
      <c r="F10" s="22" t="s">
        <v>2</v>
      </c>
      <c r="G10" s="14"/>
      <c r="H10" s="28"/>
      <c r="I10" s="1"/>
    </row>
    <row r="11" spans="1:9" x14ac:dyDescent="0.25">
      <c r="A11" s="1"/>
      <c r="B11" s="91" t="s">
        <v>110</v>
      </c>
      <c r="C11" s="92"/>
      <c r="D11" s="9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-3625447.054020673</v>
      </c>
      <c r="F12" s="25" t="s">
        <v>2</v>
      </c>
      <c r="G12" s="17">
        <f>E12</f>
        <v>-3625447.054020673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136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4" t="s">
        <v>113</v>
      </c>
      <c r="C18" s="95"/>
      <c r="D18" s="96"/>
      <c r="E18" s="11">
        <f>IF(E12&lt;0,E12,0)</f>
        <v>-3625447.054020673</v>
      </c>
      <c r="F18" s="22" t="s">
        <v>2</v>
      </c>
      <c r="G18" s="14"/>
      <c r="H18" s="28"/>
      <c r="I18" s="1"/>
    </row>
    <row r="19" spans="1:9" x14ac:dyDescent="0.25">
      <c r="A19" s="1"/>
      <c r="B19" s="94" t="s">
        <v>111</v>
      </c>
      <c r="C19" s="95"/>
      <c r="D19" s="96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94" t="s">
        <v>114</v>
      </c>
      <c r="C20" s="95"/>
      <c r="D20" s="96"/>
      <c r="E20" s="11">
        <f>E18/E19</f>
        <v>-906361.76350516826</v>
      </c>
      <c r="F20" s="22" t="s">
        <v>2</v>
      </c>
      <c r="G20" s="14"/>
      <c r="H20" s="28"/>
      <c r="I20" s="1"/>
    </row>
    <row r="21" spans="1:9" x14ac:dyDescent="0.25">
      <c r="A21" s="1"/>
      <c r="B21" s="87" t="s">
        <v>137</v>
      </c>
      <c r="C21" s="88"/>
      <c r="D21" s="88"/>
      <c r="E21" s="88"/>
      <c r="F21" s="89"/>
      <c r="G21" s="20">
        <f>E20</f>
        <v>-906361.76350516826</v>
      </c>
      <c r="H21" s="21" t="s">
        <v>2</v>
      </c>
      <c r="I21" s="1"/>
    </row>
    <row r="22" spans="1:9" x14ac:dyDescent="0.25">
      <c r="A22" s="1"/>
      <c r="B22" s="87" t="s">
        <v>138</v>
      </c>
      <c r="C22" s="88"/>
      <c r="D22" s="88"/>
      <c r="E22" s="88"/>
      <c r="F22" s="89"/>
      <c r="G22" s="20">
        <f>G21*(1+Prisudvikling2019)^5</f>
        <v>-985582.11162833904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125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ht="26.25" x14ac:dyDescent="0.25">
      <c r="A10" s="1"/>
      <c r="B10" s="100" t="s">
        <v>147</v>
      </c>
      <c r="C10" s="101">
        <v>75</v>
      </c>
      <c r="D10" s="11">
        <v>484828</v>
      </c>
      <c r="E10" s="11">
        <f>D10/C10</f>
        <v>6464.373333333333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100" t="s">
        <v>147</v>
      </c>
      <c r="C11" s="101">
        <v>75</v>
      </c>
      <c r="D11" s="11">
        <v>4779902</v>
      </c>
      <c r="E11" s="11">
        <f t="shared" ref="E11:E12" si="0">D11/C11</f>
        <v>63732.026666666665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100" t="s">
        <v>148</v>
      </c>
      <c r="C12" s="101">
        <v>10</v>
      </c>
      <c r="D12" s="11">
        <v>1919711</v>
      </c>
      <c r="E12" s="11">
        <f t="shared" si="0"/>
        <v>191971.1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87" t="s">
        <v>126</v>
      </c>
      <c r="C13" s="88"/>
      <c r="D13" s="89"/>
      <c r="E13" s="20">
        <f>SUM(E10:E12)</f>
        <v>262167.5</v>
      </c>
      <c r="F13" s="20">
        <f>SUM(F10:F12)</f>
        <v>0</v>
      </c>
      <c r="G13" s="20">
        <f>SUM(G10:G12)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8:H8"/>
    <mergeCell ref="B13:D1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116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Anlægsprojekter'!F13</f>
        <v>0</v>
      </c>
      <c r="E10" s="22" t="s">
        <v>2</v>
      </c>
      <c r="F10" s="11">
        <f>SUM('Fane 8. Anlægsprojekter'!E13,'Fane 8. Anlægsprojekter'!G13)</f>
        <v>262167.5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262167.5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266598.13074999995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150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145</v>
      </c>
      <c r="C10" s="10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151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5" t="s">
        <v>41</v>
      </c>
      <c r="C3" s="85"/>
      <c r="D3" s="85"/>
      <c r="E3" s="85"/>
      <c r="F3" s="85"/>
      <c r="G3" s="1"/>
      <c r="I3" s="36"/>
    </row>
    <row r="4" spans="1:9" ht="15" customHeight="1" x14ac:dyDescent="0.25">
      <c r="A4" s="1"/>
      <c r="B4" s="85"/>
      <c r="C4" s="85"/>
      <c r="D4" s="85"/>
      <c r="E4" s="85"/>
      <c r="F4" s="85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51387995.135024428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266598.13074999995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903795.42327260261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-411047.16730000003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-564851.91988499998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-2358.6016606891717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51580131.000201337</v>
      </c>
      <c r="D20" s="18" t="s">
        <v>2</v>
      </c>
      <c r="E20" s="17">
        <f>C20</f>
        <v>51580131.000201337</v>
      </c>
      <c r="F20" s="18" t="s">
        <v>2</v>
      </c>
      <c r="G20" s="1"/>
    </row>
    <row r="21" spans="1:7" ht="15" customHeight="1" x14ac:dyDescent="0.25">
      <c r="A21" s="1"/>
      <c r="B21" s="39" t="s">
        <v>146</v>
      </c>
      <c r="C21" s="40"/>
      <c r="D21" s="40"/>
      <c r="E21" s="40"/>
      <c r="F21" s="41"/>
      <c r="G21" s="1"/>
    </row>
    <row r="22" spans="1:7" ht="15" customHeight="1" x14ac:dyDescent="0.25">
      <c r="A22" s="1"/>
      <c r="B22" s="63" t="s">
        <v>146</v>
      </c>
      <c r="C22" s="17">
        <v>2530378</v>
      </c>
      <c r="D22" s="18" t="s">
        <v>2</v>
      </c>
      <c r="E22" s="17">
        <v>2530378</v>
      </c>
      <c r="F22" s="18" t="s">
        <v>2</v>
      </c>
      <c r="G22" s="1"/>
    </row>
    <row r="23" spans="1:7" ht="15" customHeight="1" x14ac:dyDescent="0.25">
      <c r="A23" s="1"/>
      <c r="B23" s="39" t="s">
        <v>74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144</v>
      </c>
      <c r="C24" s="11">
        <v>0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76</v>
      </c>
      <c r="C25" s="11">
        <f>-(C24*(GenereltKravDrift2018+IndividueltKrav))</f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77</v>
      </c>
      <c r="C26" s="17">
        <f>SUM(C24:C25)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ht="15" customHeight="1" x14ac:dyDescent="0.25">
      <c r="A27" s="1"/>
      <c r="B27" s="39" t="s">
        <v>22</v>
      </c>
      <c r="C27" s="40"/>
      <c r="D27" s="40"/>
      <c r="E27" s="40"/>
      <c r="F27" s="41"/>
      <c r="G27" s="1"/>
    </row>
    <row r="28" spans="1:7" ht="15" customHeight="1" x14ac:dyDescent="0.25">
      <c r="A28" s="1"/>
      <c r="B28" s="46" t="s">
        <v>22</v>
      </c>
      <c r="C28" s="11">
        <f>'Fane 4. Ikke-påvirkelige omk.'!E16</f>
        <v>8788431.9757306688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46" t="s">
        <v>79</v>
      </c>
      <c r="C29" s="11">
        <v>0</v>
      </c>
      <c r="D29" s="8" t="s">
        <v>2</v>
      </c>
      <c r="E29" s="12"/>
      <c r="F29" s="13"/>
      <c r="G29" s="1"/>
    </row>
    <row r="30" spans="1:7" ht="15" customHeight="1" x14ac:dyDescent="0.25">
      <c r="A30" s="1"/>
      <c r="B30" s="46" t="s">
        <v>149</v>
      </c>
      <c r="C30" s="11">
        <v>596009</v>
      </c>
      <c r="D30" s="8" t="s">
        <v>2</v>
      </c>
      <c r="E30" s="12"/>
      <c r="F30" s="13"/>
      <c r="G30" s="1"/>
    </row>
    <row r="31" spans="1:7" ht="15" customHeight="1" x14ac:dyDescent="0.25">
      <c r="A31" s="1"/>
      <c r="B31" s="29" t="s">
        <v>80</v>
      </c>
      <c r="C31" s="17">
        <f>SUM(C28:C30)</f>
        <v>9384440.9757306688</v>
      </c>
      <c r="D31" s="18" t="s">
        <v>2</v>
      </c>
      <c r="E31" s="17">
        <f>C31</f>
        <v>9384440.9757306688</v>
      </c>
      <c r="F31" s="18" t="s">
        <v>2</v>
      </c>
      <c r="G31" s="1"/>
    </row>
    <row r="32" spans="1:7" ht="15" customHeight="1" x14ac:dyDescent="0.25">
      <c r="A32" s="1"/>
      <c r="B32" s="39" t="s">
        <v>50</v>
      </c>
      <c r="C32" s="40"/>
      <c r="D32" s="40"/>
      <c r="E32" s="40"/>
      <c r="F32" s="41"/>
      <c r="G32" s="1"/>
    </row>
    <row r="33" spans="1:7" ht="15" customHeight="1" x14ac:dyDescent="0.25">
      <c r="A33" s="1"/>
      <c r="B33" s="45" t="s">
        <v>81</v>
      </c>
      <c r="C33" s="7">
        <v>0</v>
      </c>
      <c r="D33" s="8" t="s">
        <v>2</v>
      </c>
      <c r="E33" s="33"/>
      <c r="F33" s="13"/>
      <c r="G33" s="1"/>
    </row>
    <row r="34" spans="1:7" ht="15" customHeight="1" x14ac:dyDescent="0.25">
      <c r="A34" s="1"/>
      <c r="B34" s="45" t="s">
        <v>51</v>
      </c>
      <c r="C34" s="7">
        <v>-611154</v>
      </c>
      <c r="D34" s="8" t="s">
        <v>2</v>
      </c>
      <c r="E34" s="32"/>
      <c r="F34" s="13"/>
      <c r="G34" s="1"/>
    </row>
    <row r="35" spans="1:7" ht="28.5" customHeight="1" x14ac:dyDescent="0.25">
      <c r="A35" s="1"/>
      <c r="B35" s="46" t="s">
        <v>52</v>
      </c>
      <c r="C35" s="7">
        <v>39839.236152406243</v>
      </c>
      <c r="D35" s="8" t="s">
        <v>2</v>
      </c>
      <c r="E35" s="32"/>
      <c r="F35" s="13"/>
      <c r="G35" s="1"/>
    </row>
    <row r="36" spans="1:7" ht="15" customHeight="1" x14ac:dyDescent="0.25">
      <c r="A36" s="1"/>
      <c r="B36" s="47" t="s">
        <v>53</v>
      </c>
      <c r="C36" s="17">
        <f>SUM(C33:C35)</f>
        <v>-571314.7638475938</v>
      </c>
      <c r="D36" s="18" t="s">
        <v>2</v>
      </c>
      <c r="E36" s="17">
        <f>C36</f>
        <v>-571314.7638475938</v>
      </c>
      <c r="F36" s="18" t="s">
        <v>2</v>
      </c>
      <c r="G36" s="1"/>
    </row>
    <row r="37" spans="1:7" x14ac:dyDescent="0.25">
      <c r="A37" s="1"/>
      <c r="B37" s="39" t="s">
        <v>15</v>
      </c>
      <c r="C37" s="40"/>
      <c r="D37" s="40"/>
      <c r="E37" s="40"/>
      <c r="F37" s="41"/>
      <c r="G37" s="1"/>
    </row>
    <row r="38" spans="1:7" ht="15" customHeight="1" x14ac:dyDescent="0.25">
      <c r="A38" s="1"/>
      <c r="B38" s="47" t="s">
        <v>24</v>
      </c>
      <c r="C38" s="17">
        <f>'Fane 6. Hist. over el. underdæk'!G13</f>
        <v>0</v>
      </c>
      <c r="D38" s="18" t="s">
        <v>2</v>
      </c>
      <c r="E38" s="17">
        <f>C38</f>
        <v>0</v>
      </c>
      <c r="F38" s="18" t="s">
        <v>2</v>
      </c>
      <c r="G38" s="1"/>
    </row>
    <row r="39" spans="1:7" x14ac:dyDescent="0.25">
      <c r="A39" s="1"/>
      <c r="B39" s="39" t="s">
        <v>33</v>
      </c>
      <c r="C39" s="40"/>
      <c r="D39" s="41"/>
      <c r="E39" s="20">
        <f>SUM(E20,E22,E26,E31,E36,E38)</f>
        <v>62923635.212084405</v>
      </c>
      <c r="F39" s="21" t="s">
        <v>2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25</v>
      </c>
      <c r="C8" s="88"/>
      <c r="D8" s="88"/>
      <c r="E8" s="88"/>
      <c r="F8" s="89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51580131.000201337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268745.03749898577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902491.04548102408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-409875.68287319504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-564563.98661883862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-2377.5954091046515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51505804.780781224</v>
      </c>
      <c r="D18" s="18" t="s">
        <v>2</v>
      </c>
      <c r="E18" s="17">
        <f>C18</f>
        <v>51505804.780781224</v>
      </c>
      <c r="F18" s="18" t="s">
        <v>2</v>
      </c>
      <c r="G18" s="1"/>
    </row>
    <row r="19" spans="1:7" ht="15" customHeight="1" x14ac:dyDescent="0.25">
      <c r="A19" s="1"/>
      <c r="B19" s="87" t="s">
        <v>74</v>
      </c>
      <c r="C19" s="88"/>
      <c r="D19" s="88"/>
      <c r="E19" s="88"/>
      <c r="F19" s="89"/>
      <c r="G19" s="1"/>
    </row>
    <row r="20" spans="1:7" ht="15" customHeight="1" x14ac:dyDescent="0.25">
      <c r="A20" s="1"/>
      <c r="B20" s="46" t="s">
        <v>144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87" t="s">
        <v>22</v>
      </c>
      <c r="C23" s="88"/>
      <c r="D23" s="88"/>
      <c r="E23" s="88"/>
      <c r="F23" s="89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</f>
        <v>8936956.4761205167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149</v>
      </c>
      <c r="C26" s="11">
        <v>596009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9532965.4761205167</v>
      </c>
      <c r="D27" s="18" t="s">
        <v>2</v>
      </c>
      <c r="E27" s="17">
        <f>C27</f>
        <v>9532965.4761205167</v>
      </c>
      <c r="F27" s="18" t="s">
        <v>2</v>
      </c>
      <c r="G27" s="1"/>
    </row>
    <row r="28" spans="1:7" x14ac:dyDescent="0.25">
      <c r="A28" s="1"/>
      <c r="B28" s="87" t="s">
        <v>15</v>
      </c>
      <c r="C28" s="88"/>
      <c r="D28" s="88"/>
      <c r="E28" s="88"/>
      <c r="F28" s="89"/>
      <c r="G28" s="1"/>
    </row>
    <row r="29" spans="1:7" ht="15" customHeight="1" x14ac:dyDescent="0.25">
      <c r="A29" s="1"/>
      <c r="B29" s="29" t="s">
        <v>24</v>
      </c>
      <c r="C29" s="17">
        <f>IF('Fane 6. Hist. over el. underdæk'!G12&gt;1,'Fane 6. Hist. over el. underdæk'!G13,0)</f>
        <v>0</v>
      </c>
      <c r="D29" s="18" t="s">
        <v>2</v>
      </c>
      <c r="E29" s="17">
        <f>C29</f>
        <v>0</v>
      </c>
      <c r="F29" s="18" t="s">
        <v>2</v>
      </c>
      <c r="G29" s="1"/>
    </row>
    <row r="30" spans="1:7" x14ac:dyDescent="0.25">
      <c r="A30" s="1"/>
      <c r="B30" s="39" t="s">
        <v>56</v>
      </c>
      <c r="C30" s="40"/>
      <c r="D30" s="41"/>
      <c r="E30" s="20">
        <f>SUM(E18,E22,E27,E29)</f>
        <v>61038770.256901741</v>
      </c>
      <c r="F30" s="21" t="s">
        <v>2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6">
    <mergeCell ref="B3:F4"/>
    <mergeCell ref="B5:F5"/>
    <mergeCell ref="B28:F28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89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51505804.780781224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270909.23322361393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901189.03812373721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-408707.53717700654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-564276.20012665971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-2396.742113606309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51431613.339487687</v>
      </c>
      <c r="D18" s="18" t="s">
        <v>2</v>
      </c>
      <c r="E18" s="17">
        <f>C18</f>
        <v>51431613.339487687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omk.'!E16*(1+Prisudvikling2019)^2</f>
        <v>9087991.040566951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149</v>
      </c>
      <c r="C26" s="11">
        <v>596009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9684000.040566951</v>
      </c>
      <c r="D27" s="18" t="s">
        <v>2</v>
      </c>
      <c r="E27" s="17">
        <f>C27</f>
        <v>9684000.040566951</v>
      </c>
      <c r="F27" s="18" t="s">
        <v>2</v>
      </c>
      <c r="G27" s="1"/>
    </row>
    <row r="28" spans="1:7" x14ac:dyDescent="0.25">
      <c r="A28" s="1"/>
      <c r="B28" s="39" t="s">
        <v>68</v>
      </c>
      <c r="C28" s="40"/>
      <c r="D28" s="41"/>
      <c r="E28" s="20">
        <f>SUM(E18,E22,E27)</f>
        <v>61115613.380054638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90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51431613.339487687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869194.26543734188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-407302.40066419193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-279467.29096488765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51614037.913295947</v>
      </c>
      <c r="D13" s="18" t="s">
        <v>2</v>
      </c>
      <c r="E13" s="17">
        <f>C13</f>
        <v>51614037.913295947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9241578.0891525317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149</v>
      </c>
      <c r="C21" s="11">
        <v>596009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9837587.0891525317</v>
      </c>
      <c r="D22" s="18" t="s">
        <v>2</v>
      </c>
      <c r="E22" s="17">
        <f>C22</f>
        <v>9837587.0891525317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7. Kontrol af ØR2017'!G22</f>
        <v>-985582.11162833904</v>
      </c>
      <c r="D24" s="18" t="s">
        <v>2</v>
      </c>
      <c r="E24" s="17">
        <f>C24</f>
        <v>-985582.11162833904</v>
      </c>
      <c r="F24" s="18" t="s">
        <v>2</v>
      </c>
      <c r="G24" s="1"/>
    </row>
    <row r="25" spans="1:7" x14ac:dyDescent="0.25">
      <c r="A25" s="1"/>
      <c r="B25" s="39" t="s">
        <v>78</v>
      </c>
      <c r="C25" s="40"/>
      <c r="D25" s="41"/>
      <c r="E25" s="20">
        <f>SUM(E13,E17,E22,E24)</f>
        <v>60466042.890820138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60050576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8662580.8649755716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51387995.135024428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100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7" t="s">
        <v>139</v>
      </c>
      <c r="C10" s="98"/>
      <c r="D10" s="99"/>
      <c r="E10" s="11">
        <v>188803</v>
      </c>
      <c r="F10" s="22" t="s">
        <v>2</v>
      </c>
      <c r="G10" s="1"/>
      <c r="H10" s="1"/>
    </row>
    <row r="11" spans="1:8" x14ac:dyDescent="0.25">
      <c r="A11" s="1"/>
      <c r="B11" s="97" t="s">
        <v>140</v>
      </c>
      <c r="C11" s="98"/>
      <c r="D11" s="99"/>
      <c r="E11" s="11">
        <v>44776</v>
      </c>
      <c r="F11" s="22" t="s">
        <v>2</v>
      </c>
      <c r="G11" s="1"/>
      <c r="H11" s="1"/>
    </row>
    <row r="12" spans="1:8" x14ac:dyDescent="0.25">
      <c r="A12" s="1"/>
      <c r="B12" s="97" t="s">
        <v>141</v>
      </c>
      <c r="C12" s="98"/>
      <c r="D12" s="99"/>
      <c r="E12" s="11">
        <v>7305930</v>
      </c>
      <c r="F12" s="22" t="s">
        <v>2</v>
      </c>
      <c r="G12" s="1"/>
      <c r="H12" s="1"/>
    </row>
    <row r="13" spans="1:8" x14ac:dyDescent="0.25">
      <c r="A13" s="1"/>
      <c r="B13" s="97" t="s">
        <v>142</v>
      </c>
      <c r="C13" s="98"/>
      <c r="D13" s="99"/>
      <c r="E13" s="11">
        <v>867491</v>
      </c>
      <c r="F13" s="22" t="s">
        <v>2</v>
      </c>
      <c r="G13" s="1"/>
      <c r="H13" s="1"/>
    </row>
    <row r="14" spans="1:8" x14ac:dyDescent="0.25">
      <c r="A14" s="1"/>
      <c r="B14" s="97" t="s">
        <v>143</v>
      </c>
      <c r="C14" s="98"/>
      <c r="D14" s="99"/>
      <c r="E14" s="11">
        <v>91747</v>
      </c>
      <c r="F14" s="22" t="s">
        <v>2</v>
      </c>
      <c r="G14" s="1"/>
      <c r="H14" s="1"/>
    </row>
    <row r="15" spans="1:8" x14ac:dyDescent="0.25">
      <c r="A15" s="1"/>
      <c r="B15" s="87" t="s">
        <v>123</v>
      </c>
      <c r="C15" s="88"/>
      <c r="D15" s="89"/>
      <c r="E15" s="20">
        <f>SUM(E10:E14)</f>
        <v>8498747</v>
      </c>
      <c r="F15" s="21" t="s">
        <v>2</v>
      </c>
      <c r="G15" s="1"/>
      <c r="H15" s="1"/>
    </row>
    <row r="16" spans="1:8" x14ac:dyDescent="0.25">
      <c r="A16" s="1"/>
      <c r="B16" s="87" t="s">
        <v>124</v>
      </c>
      <c r="C16" s="88"/>
      <c r="D16" s="89"/>
      <c r="E16" s="20">
        <f>E15*(1+Prisudvikling2019)^2</f>
        <v>8788431.9757306688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115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412222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20611100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565140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31928813.559322033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1" t="s">
        <v>134</v>
      </c>
      <c r="C17" s="92"/>
      <c r="D17" s="92"/>
      <c r="E17" s="92"/>
      <c r="F17" s="93"/>
      <c r="G17" s="57">
        <v>0.02</v>
      </c>
      <c r="H17" s="22"/>
      <c r="I17" s="1"/>
    </row>
    <row r="18" spans="1:9" x14ac:dyDescent="0.25">
      <c r="A18" s="1"/>
      <c r="B18" s="91" t="s">
        <v>86</v>
      </c>
      <c r="C18" s="92"/>
      <c r="D18" s="92"/>
      <c r="E18" s="92"/>
      <c r="F18" s="93"/>
      <c r="G18" s="57">
        <v>0.02</v>
      </c>
      <c r="H18" s="22"/>
      <c r="I18" s="1"/>
    </row>
    <row r="19" spans="1:9" x14ac:dyDescent="0.25">
      <c r="A19" s="1"/>
      <c r="B19" s="91" t="s">
        <v>135</v>
      </c>
      <c r="C19" s="92"/>
      <c r="D19" s="92"/>
      <c r="E19" s="92"/>
      <c r="F19" s="93"/>
      <c r="G19" s="57">
        <v>1.77E-2</v>
      </c>
      <c r="H19" s="22"/>
      <c r="I19" s="1"/>
    </row>
    <row r="20" spans="1:9" x14ac:dyDescent="0.25">
      <c r="A20" s="1"/>
      <c r="B20" s="91" t="s">
        <v>127</v>
      </c>
      <c r="C20" s="92"/>
      <c r="D20" s="92"/>
      <c r="E20" s="92"/>
      <c r="F20" s="9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120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2741884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2741884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2018-09-13T10:16:57Z</dcterms:modified>
</cp:coreProperties>
</file>