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2" i="11"/>
  <c r="F12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/>
  <c r="E12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<sst xmlns="http://schemas.openxmlformats.org/spreadsheetml/2006/main" count="321" uniqueCount="142">
  <si>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</si>
  <si>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</si>
  <si>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</si>
  <si>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</si>
  <si>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</si>
  <si>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</si>
  <si>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</si>
  <si>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</si>
  <si>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</si>
  <si>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</si>
  <si>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</si>
  <si>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</si>
  <si>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</si>
  <si>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</si>
  <si>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</si>
  <si>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</si>
  <si>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</si>
  <si>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</si>
  <si>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</si>
  <si>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</si>
  <si>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</si>
  <si>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</si>
  <si>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</si>
  <si>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</si>
  <si>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</si>
  <si>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</si>
  <si>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</si>
  <si>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</si>
  <si>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</si>
  <si>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</si>
  <si>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</si>
  <si>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</si>
  <si>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</si>
  <si>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</si>
  <si>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</si>
  <si>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</si>
  <si>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</si>
  <si>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</si>
  <si>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</si>
  <si>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</si>
  <si>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</si>
  <si>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</si>
  <si>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</si>
  <si>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</si>
  <si>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</si>
  <si>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</si>
  <si>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</si>
  <si>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</si>
  <si>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</si>
  <si>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</si>
  <si>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</si>
  <si>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</si>
  <si>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</si>
  <si>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</si>
  <si>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</si>
  <si>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</si>
  <si>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</si>
  <si>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</si>
  <si>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</si>
  <si>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</si>
  <si>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</si>
  <si>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</si>
  <si>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</si>
  <si>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</si>
  <si>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</si>
  <si>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</si>
  <si>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</si>
  <si>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</si>
  <si>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</si>
  <si>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</si>
  <si>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</si>
  <si>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</si>
  <si>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</si>
  <si>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</si>
  <si>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</si>
  <si>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</si>
  <si>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</si>
  <si>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</si>
  <si>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</si>
  <si>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</si>
  <si>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</si>
  <si>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</si>
  <si>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</si>
  <si>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</si>
  <si>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</si>
  <si>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</si>
  <si>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</si>
  <si>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</si>
  <si>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</si>
  <si>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</si>
  <si>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</si>
  <si>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</si>
  <si>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</si>
  <si>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</si>
  <si>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</si>
  <si>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</si>
  <si>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</si>
  <si>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</si>
  <si>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</si>
  <si>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</si>
  <si>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</si>
  <si>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</si>
  <si>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</si>
  <si>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</si>
  <si>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</si>
  <si>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</si>
  <si>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</si>
  <si>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</si>
  <si>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</si>
  <si>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</si>
  <si>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</si>
  <si>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</si>
  <si>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</si>
  <si>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</si>
  <si>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</si>
  <si>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</si>
  <si>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</si>
  <si>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</si>
  <si>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</si>
  <si>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</si>
  <si>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</si>
  <si>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</si>
  <si>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</si>
  <si>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</si>
  <si>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</si>
  <si>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</si>
  <si>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</si>
  <si>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</si>
  <si>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</si>
  <si>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</si>
  <si>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</si>
  <si>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Effektiviseringskrav</t>
  </si>
  <si>
    <t>Periodevise driftsomkostninger under prisloftsbekendtgørelsen</t>
  </si>
  <si>
    <t>Periodevise driftsomkostninger under PL-bekendtgørelsen i alt</t>
  </si>
  <si>
    <t>Ingen bortfald eller nedsættelse</t>
  </si>
  <si>
    <t>Spildevandsafgift</t>
  </si>
  <si>
    <t>Afgift til Forsyningsekretariatet</t>
  </si>
  <si>
    <t>Skatter og afgifter</t>
  </si>
  <si>
    <t>Ledningsnet ≤ Ø 200 mm</t>
  </si>
  <si>
    <t>Strømpeforing Ø 200 mm &lt; Ledningsnet ≤ Ø 500 mm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</si>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</sst>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quotePrefix="1" applyFont="1" applyFill="1" applyBorder="1" applyAlignment="1" applyProtection="1">
      <alignment vertical="center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5" t="s">
        <v>3</v>
      </c>
      <c r="E6" s="85"/>
      <c r="F6" s="85"/>
      <c r="G6" s="85"/>
      <c r="H6" s="3"/>
      <c r="I6" s="1"/>
    </row>
    <row r="7" spans="1:9" ht="15" customHeight="1" x14ac:dyDescent="0.25">
      <c r="A7" s="1"/>
      <c r="B7" s="1"/>
      <c r="C7" s="3"/>
      <c r="D7" s="85"/>
      <c r="E7" s="85"/>
      <c r="F7" s="85"/>
      <c r="G7" s="85"/>
      <c r="H7" s="3"/>
      <c r="I7" s="1"/>
    </row>
    <row r="8" spans="1:9" ht="15.75" x14ac:dyDescent="0.25">
      <c r="A8" s="1"/>
      <c r="B8" s="1"/>
      <c r="C8" s="4"/>
      <c r="D8" s="87" t="s">
        <v>121</v>
      </c>
      <c r="E8" s="87"/>
      <c r="F8" s="87"/>
      <c r="G8" s="8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6" t="s">
        <v>4</v>
      </c>
      <c r="E11" s="86"/>
      <c r="F11" s="86"/>
      <c r="G11" s="8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2" t="s">
        <v>31</v>
      </c>
      <c r="E13" s="83"/>
      <c r="F13" s="83"/>
      <c r="G13" s="84"/>
      <c r="H13" s="1"/>
      <c r="I13" s="1"/>
    </row>
    <row r="14" spans="1:9" x14ac:dyDescent="0.25">
      <c r="A14" s="1"/>
      <c r="B14" s="1"/>
      <c r="C14" s="6" t="s">
        <v>30</v>
      </c>
      <c r="D14" s="82" t="s">
        <v>93</v>
      </c>
      <c r="E14" s="83"/>
      <c r="F14" s="83"/>
      <c r="G14" s="84"/>
      <c r="H14" s="1"/>
      <c r="I14" s="1"/>
    </row>
    <row r="15" spans="1:9" x14ac:dyDescent="0.25">
      <c r="A15" s="1"/>
      <c r="B15" s="1"/>
      <c r="C15" s="6" t="s">
        <v>92</v>
      </c>
      <c r="D15" s="82" t="s">
        <v>95</v>
      </c>
      <c r="E15" s="83"/>
      <c r="F15" s="83"/>
      <c r="G15" s="84"/>
      <c r="H15" s="1"/>
      <c r="I15" s="1"/>
    </row>
    <row r="16" spans="1:9" x14ac:dyDescent="0.25">
      <c r="A16" s="1"/>
      <c r="B16" s="1"/>
      <c r="C16" s="6" t="s">
        <v>94</v>
      </c>
      <c r="D16" s="82" t="s">
        <v>122</v>
      </c>
      <c r="E16" s="83"/>
      <c r="F16" s="83"/>
      <c r="G16" s="84"/>
      <c r="H16" s="1"/>
      <c r="I16" s="1"/>
    </row>
    <row r="17" spans="1:9" x14ac:dyDescent="0.25">
      <c r="A17" s="1"/>
      <c r="B17" s="1"/>
      <c r="C17" s="6" t="s">
        <v>6</v>
      </c>
      <c r="D17" s="88" t="s">
        <v>96</v>
      </c>
      <c r="E17" s="89"/>
      <c r="F17" s="89"/>
      <c r="G17" s="90"/>
      <c r="H17" s="1"/>
      <c r="I17" s="1"/>
    </row>
    <row r="18" spans="1:9" x14ac:dyDescent="0.25">
      <c r="A18" s="1"/>
      <c r="B18" s="1"/>
      <c r="C18" s="6" t="s">
        <v>7</v>
      </c>
      <c r="D18" s="88" t="s">
        <v>97</v>
      </c>
      <c r="E18" s="89"/>
      <c r="F18" s="89"/>
      <c r="G18" s="90"/>
      <c r="H18" s="1"/>
      <c r="I18" s="1"/>
    </row>
    <row r="19" spans="1:9" x14ac:dyDescent="0.25">
      <c r="A19" s="1"/>
      <c r="B19" s="1"/>
      <c r="C19" s="6" t="s">
        <v>8</v>
      </c>
      <c r="D19" s="73" t="s">
        <v>101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9</v>
      </c>
      <c r="D20" s="76" t="s">
        <v>98</v>
      </c>
      <c r="E20" s="77"/>
      <c r="F20" s="77"/>
      <c r="G20" s="78"/>
      <c r="H20" s="1"/>
      <c r="I20" s="1"/>
    </row>
    <row r="21" spans="1:9" x14ac:dyDescent="0.25">
      <c r="A21" s="1"/>
      <c r="B21" s="1"/>
      <c r="C21" s="6" t="s">
        <v>10</v>
      </c>
      <c r="D21" s="76" t="s">
        <v>120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11</v>
      </c>
      <c r="D22" s="76" t="s">
        <v>102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12</v>
      </c>
      <c r="D23" s="79" t="s">
        <v>28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26</v>
      </c>
      <c r="D24" s="70" t="s">
        <v>99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29</v>
      </c>
      <c r="D25" s="70" t="s">
        <v>54</v>
      </c>
      <c r="E25" s="71"/>
      <c r="F25" s="71"/>
      <c r="G25" s="7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6" t="s">
        <v>124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7" t="s">
        <v>103</v>
      </c>
      <c r="C9" s="98"/>
      <c r="D9" s="99"/>
      <c r="E9" s="11">
        <v>105729434.80816993</v>
      </c>
      <c r="F9" s="22" t="s">
        <v>2</v>
      </c>
      <c r="G9" s="19"/>
      <c r="H9" s="27"/>
      <c r="I9" s="1"/>
    </row>
    <row r="10" spans="1:9" x14ac:dyDescent="0.25">
      <c r="A10" s="1"/>
      <c r="B10" s="97" t="s">
        <v>104</v>
      </c>
      <c r="C10" s="98"/>
      <c r="D10" s="99"/>
      <c r="E10" s="11">
        <v>95152135</v>
      </c>
      <c r="F10" s="22" t="s">
        <v>2</v>
      </c>
      <c r="G10" s="14"/>
      <c r="H10" s="28"/>
      <c r="I10" s="1"/>
    </row>
    <row r="11" spans="1:9" x14ac:dyDescent="0.25">
      <c r="A11" s="1"/>
      <c r="B11" s="97" t="s">
        <v>110</v>
      </c>
      <c r="C11" s="98"/>
      <c r="D11" s="99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10577299.808169931</v>
      </c>
      <c r="F12" s="25" t="s">
        <v>2</v>
      </c>
      <c r="G12" s="17">
        <f>E12</f>
        <v>10577299.808169931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115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100" t="s">
        <v>116</v>
      </c>
      <c r="C18" s="101"/>
      <c r="D18" s="102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0" t="s">
        <v>111</v>
      </c>
      <c r="C19" s="101"/>
      <c r="D19" s="102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0" t="s">
        <v>117</v>
      </c>
      <c r="C20" s="101"/>
      <c r="D20" s="102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3" t="s">
        <v>112</v>
      </c>
      <c r="C21" s="94"/>
      <c r="D21" s="94"/>
      <c r="E21" s="94"/>
      <c r="F21" s="95"/>
      <c r="G21" s="20">
        <f>E20</f>
        <v>0</v>
      </c>
      <c r="H21" s="21" t="s">
        <v>2</v>
      </c>
      <c r="I21" s="1"/>
    </row>
    <row r="22" spans="1:9" x14ac:dyDescent="0.25">
      <c r="A22" s="1"/>
      <c r="B22" s="93" t="s">
        <v>113</v>
      </c>
      <c r="C22" s="94"/>
      <c r="D22" s="94"/>
      <c r="E22" s="94"/>
      <c r="F22" s="95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128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64" t="s">
        <v>138</v>
      </c>
      <c r="C10" s="65">
        <v>75</v>
      </c>
      <c r="D10" s="11">
        <v>4875803</v>
      </c>
      <c r="E10" s="11">
        <f>D10/C10</f>
        <v>65010.706666666665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4" t="s">
        <v>139</v>
      </c>
      <c r="C11" s="65">
        <v>50</v>
      </c>
      <c r="D11" s="11">
        <v>2341545</v>
      </c>
      <c r="E11" s="11">
        <f t="shared" ref="E11" si="0">D11/C11</f>
        <v>46830.9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93" t="s">
        <v>129</v>
      </c>
      <c r="C12" s="94"/>
      <c r="D12" s="95"/>
      <c r="E12" s="20">
        <f>SUM(E10:E11)</f>
        <v>111841.60666666666</v>
      </c>
      <c r="F12" s="20">
        <f>SUM(F10:F11)</f>
        <v>0</v>
      </c>
      <c r="G12" s="20">
        <f>SUM(G10:G11)</f>
        <v>0</v>
      </c>
      <c r="H12" s="21" t="s">
        <v>2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8:H8"/>
    <mergeCell ref="B12:D12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1" t="s">
        <v>119</v>
      </c>
      <c r="C3" s="91"/>
      <c r="D3" s="91"/>
      <c r="E3" s="91"/>
      <c r="F3" s="91"/>
      <c r="G3" s="91"/>
      <c r="H3" s="1"/>
    </row>
    <row r="4" spans="1:8" ht="15" customHeight="1" x14ac:dyDescent="0.25">
      <c r="A4" s="1"/>
      <c r="B4" s="91"/>
      <c r="C4" s="91"/>
      <c r="D4" s="91"/>
      <c r="E4" s="91"/>
      <c r="F4" s="91"/>
      <c r="G4" s="9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125</v>
      </c>
      <c r="C10" s="59"/>
      <c r="D10" s="60">
        <f>'Fane 8. Anlægsprojekter'!F12</f>
        <v>0</v>
      </c>
      <c r="E10" s="22" t="s">
        <v>2</v>
      </c>
      <c r="F10" s="11">
        <f>SUM('Fane 8. Anlægsprojekter'!E12,'Fane 8. Anlægsprojekter'!G12)</f>
        <v>111841.60666666666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111841.60666666666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113731.72981933331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140</v>
      </c>
      <c r="C3" s="96"/>
      <c r="D3" s="96"/>
      <c r="E3" s="96"/>
      <c r="F3" s="96"/>
      <c r="G3" s="96"/>
      <c r="H3" s="1"/>
    </row>
    <row r="4" spans="1:8" ht="25.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134</v>
      </c>
      <c r="C10" s="66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141</v>
      </c>
      <c r="C3" s="96"/>
      <c r="D3" s="96"/>
      <c r="E3" s="96"/>
      <c r="F3" s="96"/>
      <c r="G3" s="1"/>
      <c r="H3" s="1"/>
    </row>
    <row r="4" spans="1:8" ht="25.5" customHeight="1" x14ac:dyDescent="0.25">
      <c r="A4" s="1"/>
      <c r="B4" s="96"/>
      <c r="C4" s="96"/>
      <c r="D4" s="96"/>
      <c r="E4" s="96"/>
      <c r="F4" s="9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4.5703125" style="2" customWidth="1"/>
    <col min="2" max="2" width="49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1" t="s">
        <v>41</v>
      </c>
      <c r="C3" s="91"/>
      <c r="D3" s="91"/>
      <c r="E3" s="91"/>
      <c r="F3" s="91"/>
      <c r="G3" s="1"/>
      <c r="I3" s="36"/>
    </row>
    <row r="4" spans="1:9" ht="15" customHeight="1" x14ac:dyDescent="0.25">
      <c r="A4" s="1"/>
      <c r="B4" s="91"/>
      <c r="C4" s="91"/>
      <c r="D4" s="91"/>
      <c r="E4" s="91"/>
      <c r="F4" s="91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104302503.63412261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113731.72981933331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1827215.8798310927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-2124869.0248754607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-657517.9909942142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-1347093.7695265287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102113970.45837682</v>
      </c>
      <c r="D18" s="18" t="s">
        <v>2</v>
      </c>
      <c r="E18" s="17">
        <f>C18</f>
        <v>102113970.45837682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50" t="s">
        <v>132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63" t="s">
        <v>131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47" t="s">
        <v>133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1788079.8257610097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77</v>
      </c>
      <c r="C25" s="11">
        <v>4268688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78</v>
      </c>
      <c r="C26" s="17">
        <f>SUM(C24:C25)</f>
        <v>6056767.8257610099</v>
      </c>
      <c r="D26" s="18" t="s">
        <v>2</v>
      </c>
      <c r="E26" s="17">
        <f>C26</f>
        <v>6056767.8257610099</v>
      </c>
      <c r="F26" s="18" t="s">
        <v>2</v>
      </c>
      <c r="G26" s="1"/>
    </row>
    <row r="27" spans="1:7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79</v>
      </c>
      <c r="C28" s="7">
        <v>0</v>
      </c>
      <c r="D28" s="8" t="s">
        <v>2</v>
      </c>
      <c r="E28" s="33"/>
      <c r="F28" s="13"/>
      <c r="G28" s="1"/>
    </row>
    <row r="29" spans="1:7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6.25" x14ac:dyDescent="0.25">
      <c r="A30" s="1"/>
      <c r="B30" s="46" t="s">
        <v>52</v>
      </c>
      <c r="C30" s="7">
        <v>12735.835541434177</v>
      </c>
      <c r="D30" s="8" t="s">
        <v>2</v>
      </c>
      <c r="E30" s="32"/>
      <c r="F30" s="13"/>
      <c r="G30" s="1"/>
    </row>
    <row r="31" spans="1:7" x14ac:dyDescent="0.25">
      <c r="A31" s="1"/>
      <c r="B31" s="47" t="s">
        <v>53</v>
      </c>
      <c r="C31" s="17">
        <f>SUM(C28:C30)</f>
        <v>12735.835541434177</v>
      </c>
      <c r="D31" s="18" t="s">
        <v>2</v>
      </c>
      <c r="E31" s="17">
        <f>C31</f>
        <v>12735.835541434177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x14ac:dyDescent="0.25">
      <c r="A33" s="1"/>
      <c r="B33" s="47" t="s">
        <v>24</v>
      </c>
      <c r="C33" s="17">
        <f>'Fane 6. Hist. over el. underdæk'!G13</f>
        <v>-5514776.5</v>
      </c>
      <c r="D33" s="18" t="s">
        <v>2</v>
      </c>
      <c r="E33" s="17">
        <f>C33</f>
        <v>-5514776.5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102668697.61967926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285156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42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2" t="s">
        <v>43</v>
      </c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25</v>
      </c>
      <c r="C8" s="94"/>
      <c r="D8" s="94"/>
      <c r="E8" s="94"/>
      <c r="F8" s="95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102113970.45837682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1725726.1007465681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-2076793.9311824681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-655257.44414117606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-661403.06800334295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100446242.1157964</v>
      </c>
      <c r="D14" s="18" t="s">
        <v>2</v>
      </c>
      <c r="E14" s="17">
        <f>C14</f>
        <v>100446242.1157964</v>
      </c>
      <c r="F14" s="18" t="s">
        <v>2</v>
      </c>
      <c r="G14" s="1"/>
    </row>
    <row r="15" spans="1:7" ht="15" customHeight="1" x14ac:dyDescent="0.25">
      <c r="A15" s="1"/>
      <c r="B15" s="93" t="s">
        <v>74</v>
      </c>
      <c r="C15" s="94"/>
      <c r="D15" s="94"/>
      <c r="E15" s="94"/>
      <c r="F15" s="95"/>
      <c r="G15" s="1"/>
    </row>
    <row r="16" spans="1:7" x14ac:dyDescent="0.25">
      <c r="A16" s="1"/>
      <c r="B16" s="50" t="s">
        <v>132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63" t="s">
        <v>131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133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ht="15" customHeight="1" x14ac:dyDescent="0.25">
      <c r="A19" s="1"/>
      <c r="B19" s="93" t="s">
        <v>22</v>
      </c>
      <c r="C19" s="94"/>
      <c r="D19" s="94"/>
      <c r="E19" s="94"/>
      <c r="F19" s="95"/>
      <c r="G19" s="1"/>
    </row>
    <row r="20" spans="1:7" x14ac:dyDescent="0.25">
      <c r="A20" s="1"/>
      <c r="B20" s="46" t="s">
        <v>22</v>
      </c>
      <c r="C20" s="11">
        <f>'Fane 4. Ikke-påvirkelige omk.'!E14*(1+Prisudvikling2019)</f>
        <v>1818298.3748163707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77</v>
      </c>
      <c r="C21" s="11">
        <v>4268686</v>
      </c>
      <c r="D21" s="8" t="s">
        <v>2</v>
      </c>
      <c r="E21" s="14"/>
      <c r="F21" s="13"/>
      <c r="G21" s="1"/>
    </row>
    <row r="22" spans="1:7" x14ac:dyDescent="0.25">
      <c r="A22" s="1"/>
      <c r="B22" s="29" t="s">
        <v>78</v>
      </c>
      <c r="C22" s="17">
        <f>SUM(C20:C21)</f>
        <v>6086984.3748163711</v>
      </c>
      <c r="D22" s="18" t="s">
        <v>2</v>
      </c>
      <c r="E22" s="17">
        <f>C22</f>
        <v>6086984.3748163711</v>
      </c>
      <c r="F22" s="18" t="s">
        <v>2</v>
      </c>
      <c r="G22" s="1"/>
    </row>
    <row r="23" spans="1:7" ht="15" customHeight="1" x14ac:dyDescent="0.25">
      <c r="A23" s="1"/>
      <c r="B23" s="93" t="s">
        <v>15</v>
      </c>
      <c r="C23" s="94"/>
      <c r="D23" s="94"/>
      <c r="E23" s="94"/>
      <c r="F23" s="95"/>
      <c r="G23" s="1"/>
    </row>
    <row r="24" spans="1:7" x14ac:dyDescent="0.25">
      <c r="A24" s="1"/>
      <c r="B24" s="29" t="s">
        <v>24</v>
      </c>
      <c r="C24" s="17">
        <f>IF('Fane 6. Hist. over el. underdæk'!G12&gt;1,'Fane 6. Hist. over el. underdæk'!G13,0)</f>
        <v>-5514776.5</v>
      </c>
      <c r="D24" s="18" t="s">
        <v>2</v>
      </c>
      <c r="E24" s="17">
        <f>C24</f>
        <v>-5514776.5</v>
      </c>
      <c r="F24" s="18" t="s">
        <v>2</v>
      </c>
      <c r="G24" s="1"/>
    </row>
    <row r="25" spans="1:7" x14ac:dyDescent="0.25">
      <c r="A25" s="1"/>
      <c r="B25" s="93" t="s">
        <v>114</v>
      </c>
      <c r="C25" s="94"/>
      <c r="D25" s="94"/>
      <c r="E25" s="94"/>
      <c r="F25" s="95"/>
      <c r="G25" s="1"/>
    </row>
    <row r="26" spans="1:7" x14ac:dyDescent="0.25">
      <c r="A26" s="1"/>
      <c r="B26" s="29" t="s">
        <v>106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101018449.99061278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B46" s="1"/>
      <c r="C46" s="1"/>
      <c r="D46" s="1"/>
      <c r="E46" s="1"/>
      <c r="F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89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2" t="s">
        <v>43</v>
      </c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100446242.1157964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1697541.4917569591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-2042875.6721510673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-653004.66904821864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-666729.32706788182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98781173.939286187</v>
      </c>
      <c r="D14" s="18" t="s">
        <v>2</v>
      </c>
      <c r="E14" s="17">
        <f>C14</f>
        <v>98781173.939286187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x14ac:dyDescent="0.25">
      <c r="A16" s="1"/>
      <c r="B16" s="50" t="s">
        <v>132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63" t="s">
        <v>131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133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ht="15" customHeight="1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1849027.6173507671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63" t="s">
        <v>77</v>
      </c>
      <c r="C21" s="11">
        <v>4268686</v>
      </c>
      <c r="D21" s="8" t="s">
        <v>2</v>
      </c>
      <c r="E21" s="14"/>
      <c r="F21" s="13"/>
      <c r="G21" s="1"/>
    </row>
    <row r="22" spans="1:7" x14ac:dyDescent="0.25">
      <c r="A22" s="1"/>
      <c r="B22" s="29" t="s">
        <v>78</v>
      </c>
      <c r="C22" s="17">
        <f>SUM(C20:C21)</f>
        <v>6117713.6173507674</v>
      </c>
      <c r="D22" s="18" t="s">
        <v>2</v>
      </c>
      <c r="E22" s="17">
        <f>C22</f>
        <v>6117713.6173507674</v>
      </c>
      <c r="F22" s="18" t="s">
        <v>2</v>
      </c>
      <c r="G22" s="1"/>
    </row>
    <row r="23" spans="1:7" x14ac:dyDescent="0.25">
      <c r="A23" s="1"/>
      <c r="B23" s="39" t="s">
        <v>114</v>
      </c>
      <c r="C23" s="40"/>
      <c r="D23" s="40"/>
      <c r="E23" s="40"/>
      <c r="F23" s="41"/>
      <c r="G23" s="1"/>
    </row>
    <row r="24" spans="1:7" x14ac:dyDescent="0.25">
      <c r="A24" s="1"/>
      <c r="B24" s="29" t="s">
        <v>106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104898887.55663696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</row>
    <row r="46" spans="1:7" x14ac:dyDescent="0.25">
      <c r="B46" s="1"/>
      <c r="C46" s="1"/>
      <c r="D46" s="1"/>
      <c r="E46" s="1"/>
      <c r="F46" s="1"/>
    </row>
    <row r="47" spans="1:7" x14ac:dyDescent="0.25">
      <c r="B47" s="1"/>
      <c r="C47" s="1"/>
      <c r="D47" s="1"/>
      <c r="E47" s="1"/>
      <c r="F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90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2" t="s">
        <v>43</v>
      </c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98781173.939286187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1669401.8395739363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-2009011.5155772024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-650759.63899603079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-672098.47833687963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97118706.145950004</v>
      </c>
      <c r="D13" s="18" t="s">
        <v>2</v>
      </c>
      <c r="E13" s="17">
        <f>C13</f>
        <v>97118706.145950004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x14ac:dyDescent="0.25">
      <c r="A15" s="1"/>
      <c r="B15" s="50" t="s">
        <v>132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63" t="s">
        <v>131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7" t="s">
        <v>133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ht="15" customHeight="1" x14ac:dyDescent="0.25">
      <c r="A18" s="1"/>
      <c r="B18" s="39" t="s">
        <v>22</v>
      </c>
      <c r="C18" s="40"/>
      <c r="D18" s="40"/>
      <c r="E18" s="40"/>
      <c r="F18" s="41"/>
      <c r="G18" s="1"/>
    </row>
    <row r="19" spans="1:7" x14ac:dyDescent="0.25">
      <c r="A19" s="1"/>
      <c r="B19" s="46" t="s">
        <v>22</v>
      </c>
      <c r="C19" s="11">
        <f>'Fane 4. Ikke-påvirkelige omk.'!E14*(1+Prisudvikling2019)^3</f>
        <v>1880276.1840839947</v>
      </c>
      <c r="D19" s="8" t="s">
        <v>2</v>
      </c>
      <c r="E19" s="12"/>
      <c r="F19" s="13"/>
      <c r="G19" s="1"/>
    </row>
    <row r="20" spans="1:7" x14ac:dyDescent="0.25">
      <c r="A20" s="1"/>
      <c r="B20" s="63" t="s">
        <v>77</v>
      </c>
      <c r="C20" s="11">
        <v>0</v>
      </c>
      <c r="D20" s="8" t="s">
        <v>2</v>
      </c>
      <c r="E20" s="14"/>
      <c r="F20" s="13"/>
      <c r="G20" s="1"/>
    </row>
    <row r="21" spans="1:7" x14ac:dyDescent="0.25">
      <c r="A21" s="1"/>
      <c r="B21" s="29" t="s">
        <v>78</v>
      </c>
      <c r="C21" s="17">
        <f>SUM(C19:C20)</f>
        <v>1880276.1840839947</v>
      </c>
      <c r="D21" s="18" t="s">
        <v>2</v>
      </c>
      <c r="E21" s="17">
        <f>C21</f>
        <v>1880276.1840839947</v>
      </c>
      <c r="F21" s="18" t="s">
        <v>2</v>
      </c>
      <c r="G21" s="1"/>
    </row>
    <row r="22" spans="1:7" x14ac:dyDescent="0.25">
      <c r="A22" s="1"/>
      <c r="B22" s="39" t="s">
        <v>76</v>
      </c>
      <c r="C22" s="40"/>
      <c r="D22" s="41"/>
      <c r="E22" s="20">
        <f>SUM(E13,E17,E21)</f>
        <v>98998982.330034003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</row>
    <row r="46" spans="1:7" x14ac:dyDescent="0.25">
      <c r="B46" s="1"/>
      <c r="C46" s="1"/>
      <c r="D46" s="1"/>
      <c r="E46" s="1"/>
      <c r="F46" s="1"/>
    </row>
    <row r="47" spans="1:7" x14ac:dyDescent="0.25">
      <c r="B47" s="1"/>
      <c r="C47" s="1"/>
      <c r="D47" s="1"/>
      <c r="E47" s="1"/>
      <c r="F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91</v>
      </c>
      <c r="C3" s="96"/>
      <c r="D3" s="96"/>
      <c r="E3" s="96"/>
      <c r="F3" s="96"/>
      <c r="G3" s="96"/>
      <c r="H3" s="96"/>
      <c r="I3" s="1"/>
    </row>
    <row r="4" spans="1:9" ht="29.2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105952032.06856179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1649528.4344391874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104302503.63412261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1" t="s">
        <v>100</v>
      </c>
      <c r="C3" s="91"/>
      <c r="D3" s="91"/>
      <c r="E3" s="91"/>
      <c r="F3" s="91"/>
      <c r="G3" s="1"/>
      <c r="H3" s="1"/>
    </row>
    <row r="4" spans="1:8" ht="15" customHeight="1" x14ac:dyDescent="0.25">
      <c r="A4" s="1"/>
      <c r="B4" s="91"/>
      <c r="C4" s="91"/>
      <c r="D4" s="91"/>
      <c r="E4" s="91"/>
      <c r="F4" s="9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7" t="s">
        <v>135</v>
      </c>
      <c r="C10" s="68"/>
      <c r="D10" s="69"/>
      <c r="E10" s="11">
        <v>1586932</v>
      </c>
      <c r="F10" s="22" t="s">
        <v>2</v>
      </c>
      <c r="G10" s="1"/>
      <c r="H10" s="1"/>
    </row>
    <row r="11" spans="1:8" x14ac:dyDescent="0.25">
      <c r="A11" s="1"/>
      <c r="B11" s="67" t="s">
        <v>136</v>
      </c>
      <c r="C11" s="68"/>
      <c r="D11" s="69"/>
      <c r="E11" s="11">
        <v>64015</v>
      </c>
      <c r="F11" s="22" t="s">
        <v>2</v>
      </c>
      <c r="G11" s="1"/>
      <c r="H11" s="1"/>
    </row>
    <row r="12" spans="1:8" x14ac:dyDescent="0.25">
      <c r="A12" s="1"/>
      <c r="B12" s="67" t="s">
        <v>137</v>
      </c>
      <c r="C12" s="68"/>
      <c r="D12" s="69"/>
      <c r="E12" s="11">
        <v>78194</v>
      </c>
      <c r="F12" s="22" t="s">
        <v>2</v>
      </c>
      <c r="G12" s="1"/>
      <c r="H12" s="1"/>
    </row>
    <row r="13" spans="1:8" x14ac:dyDescent="0.25">
      <c r="A13" s="1"/>
      <c r="B13" s="93" t="s">
        <v>126</v>
      </c>
      <c r="C13" s="94"/>
      <c r="D13" s="95"/>
      <c r="E13" s="20">
        <f>SUM(E10:E12)</f>
        <v>1729141</v>
      </c>
      <c r="F13" s="21" t="s">
        <v>2</v>
      </c>
      <c r="G13" s="1"/>
      <c r="H13" s="1"/>
    </row>
    <row r="14" spans="1:8" x14ac:dyDescent="0.25">
      <c r="A14" s="1"/>
      <c r="B14" s="93" t="s">
        <v>127</v>
      </c>
      <c r="C14" s="94"/>
      <c r="D14" s="95"/>
      <c r="E14" s="20">
        <f>E13*(1+Prisudvikling2019)^2</f>
        <v>1788079.8257610097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3">
    <mergeCell ref="B3:F4"/>
    <mergeCell ref="B13:D13"/>
    <mergeCell ref="B14:D14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80</v>
      </c>
      <c r="C9" s="43"/>
      <c r="D9" s="43"/>
      <c r="E9" s="43"/>
      <c r="F9" s="44"/>
      <c r="G9" s="56">
        <v>659397.27322289941</v>
      </c>
      <c r="H9" s="22" t="s">
        <v>2</v>
      </c>
      <c r="I9" s="1"/>
    </row>
    <row r="10" spans="1:9" x14ac:dyDescent="0.25">
      <c r="A10" s="1"/>
      <c r="B10" s="42" t="s">
        <v>81</v>
      </c>
      <c r="C10" s="43"/>
      <c r="D10" s="43"/>
      <c r="E10" s="43"/>
      <c r="F10" s="44"/>
      <c r="G10" s="56">
        <f>G9/GenereltKravDrift2018</f>
        <v>32969863.661144972</v>
      </c>
      <c r="H10" s="22" t="s">
        <v>2</v>
      </c>
      <c r="I10" s="1"/>
    </row>
    <row r="11" spans="1:9" x14ac:dyDescent="0.25">
      <c r="A11" s="1"/>
      <c r="B11" s="42" t="s">
        <v>82</v>
      </c>
      <c r="C11" s="43"/>
      <c r="D11" s="43"/>
      <c r="E11" s="43"/>
      <c r="F11" s="44"/>
      <c r="G11" s="56">
        <v>1346774.0995981351</v>
      </c>
      <c r="H11" s="22" t="s">
        <v>2</v>
      </c>
      <c r="I11" s="1"/>
    </row>
    <row r="12" spans="1:9" x14ac:dyDescent="0.25">
      <c r="A12" s="1"/>
      <c r="B12" s="42" t="s">
        <v>83</v>
      </c>
      <c r="C12" s="43"/>
      <c r="D12" s="43"/>
      <c r="E12" s="43"/>
      <c r="F12" s="44"/>
      <c r="G12" s="56">
        <f>G11/GenereltKravAnlæg2018</f>
        <v>76088932.180685595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7" t="s">
        <v>85</v>
      </c>
      <c r="C17" s="98"/>
      <c r="D17" s="98"/>
      <c r="E17" s="98"/>
      <c r="F17" s="99"/>
      <c r="G17" s="57">
        <v>0.02</v>
      </c>
      <c r="H17" s="22"/>
      <c r="I17" s="1"/>
    </row>
    <row r="18" spans="1:9" x14ac:dyDescent="0.25">
      <c r="A18" s="1"/>
      <c r="B18" s="97" t="s">
        <v>84</v>
      </c>
      <c r="C18" s="98"/>
      <c r="D18" s="98"/>
      <c r="E18" s="98"/>
      <c r="F18" s="99"/>
      <c r="G18" s="57">
        <v>0.02</v>
      </c>
      <c r="H18" s="22"/>
      <c r="I18" s="1"/>
    </row>
    <row r="19" spans="1:9" x14ac:dyDescent="0.25">
      <c r="A19" s="1"/>
      <c r="B19" s="97" t="s">
        <v>86</v>
      </c>
      <c r="C19" s="98"/>
      <c r="D19" s="98"/>
      <c r="E19" s="98"/>
      <c r="F19" s="99"/>
      <c r="G19" s="57">
        <v>1.77E-2</v>
      </c>
      <c r="H19" s="22"/>
      <c r="I19" s="1"/>
    </row>
    <row r="20" spans="1:9" x14ac:dyDescent="0.25">
      <c r="A20" s="1"/>
      <c r="B20" s="97" t="s">
        <v>130</v>
      </c>
      <c r="C20" s="98"/>
      <c r="D20" s="98"/>
      <c r="E20" s="98"/>
      <c r="F20" s="99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123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-54645080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-43615527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-11029553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-5514776.5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2018-09-14T09:32:11Z</dcterms:modified>
</cp:coreProperties>
</file>