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C35" i="2" l="1"/>
  <c r="E35" i="2" s="1"/>
  <c r="E36" i="2" s="1"/>
  <c r="E30" i="15"/>
  <c r="C29" i="15"/>
  <c r="E29" i="15" s="1"/>
  <c r="F12" i="20" l="1"/>
  <c r="F10" i="20"/>
  <c r="D12" i="20"/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3" i="20" l="1"/>
  <c r="G11" i="7" l="1"/>
  <c r="E11" i="11" l="1"/>
  <c r="F13" i="20" s="1"/>
  <c r="C11" i="2" s="1"/>
  <c r="E30" i="2"/>
  <c r="C13" i="2" l="1"/>
  <c r="C14" i="2" s="1"/>
  <c r="C15" i="2" s="1"/>
  <c r="C11" i="15"/>
  <c r="E23" i="22"/>
  <c r="E15" i="2" l="1"/>
  <c r="C9" i="15" l="1"/>
  <c r="C12" i="15" l="1"/>
  <c r="C13" i="15" s="1"/>
  <c r="C14" i="15" l="1"/>
  <c r="E14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<sst xmlns="http://schemas.openxmlformats.org/spreadsheetml/2006/main" count="381" uniqueCount="163">
  <si>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</si>
  <si>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</si>
  <si>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</si>
  <si>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</si>
  <si>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</si>
  <si>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</si>
  <si>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</si>
  <si>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</si>
  <si>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</si>
  <si>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</si>
  <si>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</si>
  <si>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</si>
  <si>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</si>
  <si>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</si>
  <si>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</si>
  <si>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</si>
  <si>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</si>
  <si>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</si>
  <si>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</si>
  <si>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</si>
  <si>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</si>
  <si>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</si>
  <si>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</si>
  <si>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</si>
  <si>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</si>
  <si>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</si>
  <si>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</si>
  <si>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</si>
  <si>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</si>
  <si>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</si>
  <si>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</si>
  <si>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</si>
  <si>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</si>
  <si>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</si>
  <si>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</si>
  <si>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</si>
  <si>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</si>
  <si>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</si>
  <si>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</si>
  <si>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</si>
  <si>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</si>
  <si>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</si>
  <si>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</si>
  <si>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</si>
  <si>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</si>
  <si>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</si>
  <si>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</si>
  <si>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</si>
  <si>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</si>
  <si>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</si>
  <si>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</si>
  <si>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</si>
  <si>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</si>
  <si>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</si>
  <si>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</si>
  <si>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</si>
  <si>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</si>
  <si>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</si>
  <si>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</si>
  <si>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</si>
  <si>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</si>
  <si>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</si>
  <si>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</si>
  <si>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</si>
  <si>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</si>
  <si>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</si>
  <si>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</si>
  <si>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</si>
  <si>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</si>
  <si>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</si>
  <si>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</si>
  <si>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</si>
  <si>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</si>
  <si>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</si>
  <si>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</si>
  <si>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</si>
  <si>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</si>
  <si>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</si>
  <si>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</si>
  <si>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</si>
  <si>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</si>
  <si>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</si>
  <si>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</si>
  <si>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</si>
  <si>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</si>
  <si>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</si>
  <si>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</si>
  <si>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</si>
  <si>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</si>
  <si>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</si>
  <si>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</si>
  <si>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</si>
  <si>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</si>
  <si>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</si>
  <si>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</si>
  <si>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</si>
  <si>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</si>
  <si>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</si>
  <si>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</si>
  <si>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</si>
  <si>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</si>
  <si>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</si>
  <si>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</si>
  <si>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</si>
  <si>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</si>
  <si>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</si>
  <si>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</si>
  <si>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</si>
  <si>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</si>
  <si>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</si>
  <si>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</si>
  <si>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</si>
  <si>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</si>
  <si>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</si>
  <si>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</si>
  <si>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</si>
  <si>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</si>
  <si>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</si>
  <si>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</si>
  <si>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</si>
  <si>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</si>
  <si>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</si>
  <si>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</si>
  <si>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</si>
  <si>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</si>
  <si>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</si>
  <si>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</si>
  <si>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</si>
  <si>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</si>
  <si>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</si>
  <si>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</si>
  <si>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</si>
  <si>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</si>
  <si>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</si>
  <si>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</si>
  <si>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</si>
  <si>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</si>
  <si>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</si>
  <si>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</si>
  <si>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</si>
  <si>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</si>
  <si>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</si>
  <si>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</si>
  <si>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</si>
  <si>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</si>
  <si>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</si>
  <si>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</si>
  <si>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</si>
  <si>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</si>
  <si>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</si>
  <si>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</si>
  <si>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Skatter og afgifter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</si>
  <si>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</si>
  <si>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</si>
  <si>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</si>
  <si>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Overtagelse af stikledninger</t>
  </si>
  <si>
    <t>Samlet korrektioner for overholdelse af indtægtsrammer</t>
  </si>
  <si>
    <t>Fane 11: Bortfald eller nedsættelse af omkostninger til mål, medfinansiering eller udvidelse</t>
  </si>
  <si>
    <t>Fane 12: Nøgletal</t>
  </si>
  <si>
    <t>Korrektion af prislofterne for 2011-2015</t>
  </si>
  <si>
    <t>Korrektion af budgetterede omkostninger i prisloft 2011-2015</t>
  </si>
  <si>
    <t>Korrektion af prisudvikling, generelt og individuelt effektiviseringskrav i prisloft 2015</t>
  </si>
  <si>
    <t>Korrektion for overholdelse af indtægtsrammen i prisloft 2011-2015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</si>
</sst>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32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31</v>
      </c>
      <c r="D14" s="69" t="s">
        <v>96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94</v>
      </c>
      <c r="D15" s="69" t="s">
        <v>97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95</v>
      </c>
      <c r="D16" s="69" t="s">
        <v>132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6" t="s">
        <v>28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29</v>
      </c>
      <c r="D25" s="63" t="s">
        <v>102</v>
      </c>
      <c r="E25" s="64"/>
      <c r="F25" s="64"/>
      <c r="G25" s="65"/>
      <c r="H25" s="1"/>
      <c r="I25" s="1"/>
    </row>
    <row r="26" spans="1:9" x14ac:dyDescent="0.25">
      <c r="A26" s="1"/>
      <c r="B26" s="1"/>
      <c r="C26" s="6" t="s">
        <v>30</v>
      </c>
      <c r="D26" s="63" t="s">
        <v>65</v>
      </c>
      <c r="E26" s="64"/>
      <c r="F26" s="64"/>
      <c r="G26" s="65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16:G16"/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-5716014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-5716014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0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0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112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105</v>
      </c>
      <c r="C9" s="94"/>
      <c r="D9" s="95"/>
      <c r="E9" s="11">
        <v>4989415.7410463998</v>
      </c>
      <c r="F9" s="22" t="s">
        <v>3</v>
      </c>
      <c r="G9" s="19"/>
      <c r="H9" s="27"/>
      <c r="I9" s="1"/>
    </row>
    <row r="10" spans="1:9" x14ac:dyDescent="0.25">
      <c r="A10" s="1"/>
      <c r="B10" s="93" t="s">
        <v>106</v>
      </c>
      <c r="C10" s="94"/>
      <c r="D10" s="95"/>
      <c r="E10" s="11">
        <v>4790988</v>
      </c>
      <c r="F10" s="22" t="s">
        <v>3</v>
      </c>
      <c r="G10" s="14"/>
      <c r="H10" s="28"/>
      <c r="I10" s="1"/>
    </row>
    <row r="11" spans="1:9" x14ac:dyDescent="0.25">
      <c r="A11" s="1"/>
      <c r="B11" s="93" t="s">
        <v>113</v>
      </c>
      <c r="C11" s="94"/>
      <c r="D11" s="95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198427.74104639981</v>
      </c>
      <c r="F12" s="25" t="s">
        <v>3</v>
      </c>
      <c r="G12" s="17">
        <f>E12</f>
        <v>198427.74104639981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117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87" t="s">
        <v>114</v>
      </c>
      <c r="C18" s="88"/>
      <c r="D18" s="89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116</v>
      </c>
      <c r="C20" s="88"/>
      <c r="D20" s="89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118</v>
      </c>
      <c r="C21" s="91"/>
      <c r="D21" s="91"/>
      <c r="E21" s="91"/>
      <c r="F21" s="92"/>
      <c r="G21" s="20">
        <f>E20</f>
        <v>0</v>
      </c>
      <c r="H21" s="21" t="s">
        <v>3</v>
      </c>
      <c r="I21" s="1"/>
    </row>
    <row r="22" spans="1:9" x14ac:dyDescent="0.25">
      <c r="A22" s="1"/>
      <c r="B22" s="90" t="s">
        <v>119</v>
      </c>
      <c r="C22" s="91"/>
      <c r="D22" s="91"/>
      <c r="E22" s="91"/>
      <c r="F22" s="92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5703125" style="2" customWidth="1"/>
    <col min="3" max="3" width="10" style="2" customWidth="1"/>
    <col min="4" max="4" width="15.285156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142</v>
      </c>
      <c r="C8" s="91"/>
      <c r="D8" s="91"/>
      <c r="E8" s="91"/>
      <c r="F8" s="91"/>
      <c r="G8" s="91"/>
      <c r="H8" s="92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0" t="s">
        <v>143</v>
      </c>
      <c r="C11" s="91"/>
      <c r="D11" s="92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56" t="s">
        <v>155</v>
      </c>
      <c r="C11" s="57"/>
      <c r="D11" s="58">
        <v>321888</v>
      </c>
      <c r="E11" s="22" t="s">
        <v>3</v>
      </c>
      <c r="F11" s="11">
        <v>387381</v>
      </c>
      <c r="G11" s="22" t="s">
        <v>3</v>
      </c>
      <c r="H11" s="1"/>
    </row>
    <row r="12" spans="1:8" x14ac:dyDescent="0.25">
      <c r="A12" s="1"/>
      <c r="B12" s="38" t="s">
        <v>146</v>
      </c>
      <c r="C12" s="40"/>
      <c r="D12" s="20">
        <f>SUM(D10:D11)</f>
        <v>321888</v>
      </c>
      <c r="E12" s="21" t="s">
        <v>3</v>
      </c>
      <c r="F12" s="20">
        <f>SUM(F10:F11)</f>
        <v>387381</v>
      </c>
      <c r="G12" s="21" t="s">
        <v>3</v>
      </c>
      <c r="H12" s="1"/>
    </row>
    <row r="13" spans="1:8" x14ac:dyDescent="0.25">
      <c r="A13" s="1"/>
      <c r="B13" s="38" t="s">
        <v>147</v>
      </c>
      <c r="C13" s="40"/>
      <c r="D13" s="20">
        <f>D12*(1+Prisudvikling2019)</f>
        <v>327327.90719999996</v>
      </c>
      <c r="E13" s="21" t="s">
        <v>3</v>
      </c>
      <c r="F13" s="20">
        <f>F12*(1+Prisudvikling2019)</f>
        <v>393927.73889999994</v>
      </c>
      <c r="G13" s="21" t="s">
        <v>3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157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154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158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x14ac:dyDescent="0.25">
      <c r="A9" s="1"/>
      <c r="B9" s="41" t="s">
        <v>59</v>
      </c>
      <c r="C9" s="7">
        <f>'Fane 3. Omkostninger i ØR2018'!G13</f>
        <v>3843348.2955947807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Tillæg'!D13,'Fane 10. Tillæg'!F13)</f>
        <v>721255.6460999999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60999.743773143709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-78635.262652954712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4546968.422814969</v>
      </c>
      <c r="D15" s="18" t="s">
        <v>3</v>
      </c>
      <c r="E15" s="17">
        <f>C15</f>
        <v>4546968.422814969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152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omk.'!E14</f>
        <v>1170279.8552650497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1170279.8552650497</v>
      </c>
      <c r="D23" s="18" t="s">
        <v>3</v>
      </c>
      <c r="E23" s="17">
        <f>C23</f>
        <v>1170279.8552650497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6219.6440048804698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6219.6440048804698</v>
      </c>
      <c r="D28" s="18" t="s">
        <v>3</v>
      </c>
      <c r="E28" s="17">
        <f>C28</f>
        <v>6219.6440048804698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0</v>
      </c>
      <c r="D30" s="18" t="s">
        <v>3</v>
      </c>
      <c r="E30" s="17">
        <f>C30</f>
        <v>0</v>
      </c>
      <c r="F30" s="18" t="s">
        <v>3</v>
      </c>
      <c r="G30" s="1"/>
    </row>
    <row r="31" spans="1:7" ht="15" customHeight="1" x14ac:dyDescent="0.25">
      <c r="A31" s="1"/>
      <c r="B31" s="38" t="s">
        <v>159</v>
      </c>
      <c r="C31" s="39"/>
      <c r="D31" s="39"/>
      <c r="E31" s="39"/>
      <c r="F31" s="40"/>
      <c r="G31" s="1"/>
    </row>
    <row r="32" spans="1:7" x14ac:dyDescent="0.25">
      <c r="A32" s="1"/>
      <c r="B32" s="41" t="s">
        <v>160</v>
      </c>
      <c r="C32" s="7">
        <v>-350117.43666666676</v>
      </c>
      <c r="D32" s="8" t="s">
        <v>3</v>
      </c>
      <c r="E32" s="9"/>
      <c r="F32" s="10"/>
      <c r="G32" s="1"/>
    </row>
    <row r="33" spans="1:7" ht="26.25" x14ac:dyDescent="0.25">
      <c r="A33" s="1"/>
      <c r="B33" s="41" t="s">
        <v>161</v>
      </c>
      <c r="C33" s="7">
        <v>-13048.25</v>
      </c>
      <c r="D33" s="8" t="s">
        <v>3</v>
      </c>
      <c r="E33" s="33"/>
      <c r="F33" s="13"/>
      <c r="G33" s="1"/>
    </row>
    <row r="34" spans="1:7" ht="26.25" x14ac:dyDescent="0.25">
      <c r="A34" s="1"/>
      <c r="B34" s="42" t="s">
        <v>162</v>
      </c>
      <c r="C34" s="7">
        <v>222797.26</v>
      </c>
      <c r="D34" s="8" t="s">
        <v>3</v>
      </c>
      <c r="E34" s="32"/>
      <c r="F34" s="13"/>
      <c r="G34" s="1"/>
    </row>
    <row r="35" spans="1:7" x14ac:dyDescent="0.25">
      <c r="A35" s="1"/>
      <c r="B35" s="29" t="s">
        <v>64</v>
      </c>
      <c r="C35" s="17">
        <f>SUM(C32:C34)</f>
        <v>-140368.42666666675</v>
      </c>
      <c r="D35" s="18" t="s">
        <v>3</v>
      </c>
      <c r="E35" s="17">
        <f>C35</f>
        <v>-140368.42666666675</v>
      </c>
      <c r="F35" s="18" t="s">
        <v>3</v>
      </c>
      <c r="G35" s="1"/>
    </row>
    <row r="36" spans="1:7" x14ac:dyDescent="0.25">
      <c r="A36" s="1"/>
      <c r="B36" s="38" t="s">
        <v>35</v>
      </c>
      <c r="C36" s="39"/>
      <c r="D36" s="40"/>
      <c r="E36" s="20">
        <f>SUM(E15,E19,E23,E28,E30,E35)</f>
        <v>5583099.4954182319</v>
      </c>
      <c r="F36" s="21" t="s">
        <v>3</v>
      </c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4546968.422814969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720976.30378826521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60774.599445660817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-78331.631378430713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4529411.3908821987</v>
      </c>
      <c r="D14" s="18" t="s">
        <v>3</v>
      </c>
      <c r="E14" s="17">
        <f>C14</f>
        <v>4529411.3908821987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152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omk.'!E14*(1+Prisudvikling2019)</f>
        <v>1190057.5848190291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1190057.5848190291</v>
      </c>
      <c r="D22" s="18" t="s">
        <v>3</v>
      </c>
      <c r="E22" s="17">
        <f>C22</f>
        <v>1190057.5848190291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0</v>
      </c>
      <c r="D24" s="18" t="s">
        <v>3</v>
      </c>
      <c r="E24" s="17">
        <f>C24</f>
        <v>0</v>
      </c>
      <c r="F24" s="18" t="s">
        <v>3</v>
      </c>
      <c r="G24" s="1"/>
    </row>
    <row r="25" spans="1:7" ht="15" customHeight="1" x14ac:dyDescent="0.25">
      <c r="A25" s="1"/>
      <c r="B25" s="38" t="s">
        <v>159</v>
      </c>
      <c r="C25" s="39"/>
      <c r="D25" s="39"/>
      <c r="E25" s="39"/>
      <c r="F25" s="40"/>
      <c r="G25" s="1"/>
    </row>
    <row r="26" spans="1:7" x14ac:dyDescent="0.25">
      <c r="A26" s="1"/>
      <c r="B26" s="41" t="s">
        <v>160</v>
      </c>
      <c r="C26" s="7">
        <v>-350117.43666666676</v>
      </c>
      <c r="D26" s="8" t="s">
        <v>3</v>
      </c>
      <c r="E26" s="9"/>
      <c r="F26" s="10"/>
      <c r="G26" s="1"/>
    </row>
    <row r="27" spans="1:7" ht="26.25" x14ac:dyDescent="0.25">
      <c r="A27" s="1"/>
      <c r="B27" s="41" t="s">
        <v>161</v>
      </c>
      <c r="C27" s="7">
        <v>-13048.25</v>
      </c>
      <c r="D27" s="8" t="s">
        <v>3</v>
      </c>
      <c r="E27" s="33"/>
      <c r="F27" s="13"/>
      <c r="G27" s="1"/>
    </row>
    <row r="28" spans="1:7" ht="26.25" x14ac:dyDescent="0.25">
      <c r="A28" s="1"/>
      <c r="B28" s="42" t="s">
        <v>162</v>
      </c>
      <c r="C28" s="7">
        <v>222797.26</v>
      </c>
      <c r="D28" s="8" t="s">
        <v>3</v>
      </c>
      <c r="E28" s="32"/>
      <c r="F28" s="13"/>
      <c r="G28" s="1"/>
    </row>
    <row r="29" spans="1:7" x14ac:dyDescent="0.25">
      <c r="A29" s="1"/>
      <c r="B29" s="29" t="s">
        <v>64</v>
      </c>
      <c r="C29" s="17">
        <f>SUM(C26:C28)</f>
        <v>-140368.42666666675</v>
      </c>
      <c r="D29" s="18" t="s">
        <v>3</v>
      </c>
      <c r="E29" s="17">
        <f>C29</f>
        <v>-140368.42666666675</v>
      </c>
      <c r="F29" s="18" t="s">
        <v>3</v>
      </c>
      <c r="G29" s="1"/>
    </row>
    <row r="30" spans="1:7" x14ac:dyDescent="0.25">
      <c r="A30" s="1"/>
      <c r="B30" s="38" t="s">
        <v>68</v>
      </c>
      <c r="C30" s="39"/>
      <c r="D30" s="40"/>
      <c r="E30" s="20">
        <f>SUM(E14,E18,E22,E24,E29)</f>
        <v>5579100.549034561</v>
      </c>
      <c r="F30" s="2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4529411.3908821987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7693.4053364996453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76677.071056095985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-78434.291743671507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4535347.5755311223</v>
      </c>
      <c r="D13" s="18" t="s">
        <v>3</v>
      </c>
      <c r="E13" s="17">
        <f>C13</f>
        <v>4535347.5755311223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152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omk.'!E14*(1+Prisudvikling2019)^2</f>
        <v>1210169.5580024703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1210169.5580024703</v>
      </c>
      <c r="D21" s="18" t="s">
        <v>3</v>
      </c>
      <c r="E21" s="17">
        <f>C21</f>
        <v>1210169.5580024703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-7601.0684165241564</v>
      </c>
      <c r="D23" s="18" t="s">
        <v>3</v>
      </c>
      <c r="E23" s="17">
        <f>C23</f>
        <v>-7601.0684165241564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88206.559738651631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88206.559738651631</v>
      </c>
      <c r="D27" s="36" t="s">
        <v>3</v>
      </c>
      <c r="E27" s="17">
        <f>C27</f>
        <v>88206.559738651631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5826122.6248557204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4535347.5755311223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76647.374026475954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-78403.914142479189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4533591.0354151195</v>
      </c>
      <c r="D12" s="18" t="s">
        <v>3</v>
      </c>
      <c r="E12" s="17">
        <f>C12</f>
        <v>4533591.0354151195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152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omk.'!E14*(1+Prisudvikling2019)^3</f>
        <v>1230621.423532712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1230621.423532712</v>
      </c>
      <c r="D20" s="18" t="s">
        <v>3</v>
      </c>
      <c r="E20" s="17">
        <f>C20</f>
        <v>1230621.423532712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-7729.5264727634139</v>
      </c>
      <c r="D22" s="18" t="s">
        <v>3</v>
      </c>
      <c r="E22" s="17">
        <f>C22</f>
        <v>-7729.5264727634139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89697.250598234838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156</v>
      </c>
      <c r="C26" s="55">
        <f>SUM(C24:C25)</f>
        <v>89697.250598234838</v>
      </c>
      <c r="D26" s="36" t="s">
        <v>3</v>
      </c>
      <c r="E26" s="17">
        <f>C26</f>
        <v>89697.250598234838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5846180.1830733037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4997234.653989044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1153886.3583942633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3843348.2955947807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2057322.4308132359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1870268.8217730785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3927591.2525863145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2057322.4308132359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1877584.9931898317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3934907.4240030674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7316.1714167532045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7316.1714167532045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7693.4053364996453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153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1109836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2934</v>
      </c>
      <c r="F11" s="22" t="s">
        <v>3</v>
      </c>
      <c r="G11" s="1"/>
      <c r="H11" s="1"/>
    </row>
    <row r="12" spans="1:8" x14ac:dyDescent="0.25">
      <c r="A12" s="1"/>
      <c r="B12" s="41" t="s">
        <v>151</v>
      </c>
      <c r="C12" s="46"/>
      <c r="D12" s="47"/>
      <c r="E12" s="11">
        <v>18935</v>
      </c>
      <c r="F12" s="22" t="s">
        <v>3</v>
      </c>
      <c r="G12" s="1"/>
      <c r="H12" s="1"/>
    </row>
    <row r="13" spans="1:8" x14ac:dyDescent="0.25">
      <c r="A13" s="1"/>
      <c r="B13" s="38" t="s">
        <v>136</v>
      </c>
      <c r="C13" s="39"/>
      <c r="D13" s="40"/>
      <c r="E13" s="20">
        <f>SUM(E10:E12)</f>
        <v>1131705</v>
      </c>
      <c r="F13" s="21" t="s">
        <v>3</v>
      </c>
      <c r="G13" s="1"/>
      <c r="H13" s="1"/>
    </row>
    <row r="14" spans="1:8" x14ac:dyDescent="0.25">
      <c r="A14" s="1"/>
      <c r="B14" s="38" t="s">
        <v>137</v>
      </c>
      <c r="C14" s="39"/>
      <c r="D14" s="40"/>
      <c r="E14" s="20">
        <f>E13*(1+Prisudvikling2019)^2</f>
        <v>1170279.8552650497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124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33</v>
      </c>
      <c r="C9" s="94"/>
      <c r="D9" s="95"/>
      <c r="E9" s="11">
        <v>-27943.913333333334</v>
      </c>
      <c r="F9" s="22" t="s">
        <v>3</v>
      </c>
      <c r="G9" s="19"/>
      <c r="H9" s="27"/>
      <c r="I9" s="1"/>
    </row>
    <row r="10" spans="1:9" x14ac:dyDescent="0.25">
      <c r="A10" s="1"/>
      <c r="B10" s="87" t="s">
        <v>115</v>
      </c>
      <c r="C10" s="88"/>
      <c r="D10" s="89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7" t="s">
        <v>125</v>
      </c>
      <c r="C11" s="88"/>
      <c r="D11" s="89"/>
      <c r="E11" s="11">
        <f>E9/E10</f>
        <v>-6985.9783333333335</v>
      </c>
      <c r="F11" s="22" t="s">
        <v>3</v>
      </c>
      <c r="G11" s="14"/>
      <c r="H11" s="28"/>
      <c r="I11" s="1"/>
    </row>
    <row r="12" spans="1:9" x14ac:dyDescent="0.25">
      <c r="A12" s="1"/>
      <c r="B12" s="90" t="s">
        <v>131</v>
      </c>
      <c r="C12" s="91"/>
      <c r="D12" s="91"/>
      <c r="E12" s="91"/>
      <c r="F12" s="92"/>
      <c r="G12" s="20">
        <f>E11</f>
        <v>-6985.9783333333335</v>
      </c>
      <c r="H12" s="21" t="s">
        <v>3</v>
      </c>
      <c r="I12" s="1"/>
    </row>
    <row r="13" spans="1:9" x14ac:dyDescent="0.25">
      <c r="A13" s="1"/>
      <c r="B13" s="90" t="s">
        <v>127</v>
      </c>
      <c r="C13" s="91"/>
      <c r="D13" s="91"/>
      <c r="E13" s="91"/>
      <c r="F13" s="92"/>
      <c r="G13" s="20">
        <f>G12*(1+Prisudvikling2018)*(1+Prisudvikling2019)^4</f>
        <v>-7601.0684165241564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122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93" t="s">
        <v>122</v>
      </c>
      <c r="C18" s="94"/>
      <c r="D18" s="95"/>
      <c r="E18" s="11">
        <v>324275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126</v>
      </c>
      <c r="C20" s="88"/>
      <c r="D20" s="89"/>
      <c r="E20" s="11">
        <f>E18/E19</f>
        <v>81068.75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131</v>
      </c>
      <c r="C21" s="91"/>
      <c r="D21" s="91"/>
      <c r="E21" s="91"/>
      <c r="F21" s="92"/>
      <c r="G21" s="20">
        <f>E20</f>
        <v>81068.75</v>
      </c>
      <c r="H21" s="21" t="s">
        <v>3</v>
      </c>
      <c r="I21" s="1"/>
    </row>
    <row r="22" spans="1:9" x14ac:dyDescent="0.25">
      <c r="A22" s="1"/>
      <c r="B22" s="90" t="s">
        <v>127</v>
      </c>
      <c r="C22" s="91"/>
      <c r="D22" s="91"/>
      <c r="E22" s="91"/>
      <c r="F22" s="92"/>
      <c r="G22" s="20">
        <f>G21*(1+Prisudvikling2018)*(1+Prisudvikling2019)^4</f>
        <v>88206.559738651631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2018-10-04T09:16:45Z</dcterms:modified>
</cp:coreProperties>
</file>