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4" i="20"/>
  <c r="E11" i="21"/>
  <c r="E12" i="21" s="1"/>
  <c r="C11" i="21"/>
  <c r="C12" i="21" s="1"/>
  <c r="C10" i="2"/>
  <c r="C10" i="15" s="1"/>
  <c r="C9" i="2"/>
  <c r="E15" i="19"/>
  <c r="E16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5" i="20" l="1"/>
  <c r="G11" i="7" l="1"/>
  <c r="E10" i="11" l="1"/>
  <c r="E11" i="11" s="1"/>
  <c r="F10" i="20" s="1"/>
  <c r="F14" i="20" s="1"/>
  <c r="F15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<sst xmlns="http://schemas.openxmlformats.org/spreadsheetml/2006/main" count="371" uniqueCount="163">
  <si>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</si>
  <si>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</si>
  <si>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</si>
  <si>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</si>
  <si>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</si>
  <si>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</si>
  <si>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</si>
  <si>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</si>
  <si>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</si>
  <si>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</si>
  <si>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</si>
  <si>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</si>
  <si>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</si>
  <si>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</si>
  <si>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</si>
  <si>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</si>
  <si>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</si>
  <si>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</si>
  <si>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</si>
  <si>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</si>
  <si>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</si>
  <si>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</si>
  <si>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</si>
  <si>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</si>
  <si>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</si>
  <si>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</si>
  <si>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</si>
  <si>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</si>
  <si>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</si>
  <si>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</si>
  <si>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</si>
  <si>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</si>
  <si>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</si>
  <si>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</si>
  <si>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</si>
  <si>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</si>
  <si>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</si>
  <si>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</si>
  <si>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</si>
  <si>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</si>
  <si>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</si>
  <si>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</si>
  <si>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</si>
  <si>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</si>
  <si>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</si>
  <si>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</si>
  <si>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</si>
  <si>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</si>
  <si>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</si>
  <si>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</si>
  <si>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</si>
  <si>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</si>
  <si>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</si>
  <si>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</si>
  <si>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</si>
  <si>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</si>
  <si>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</si>
  <si>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</si>
  <si>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</si>
  <si>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</si>
  <si>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</si>
  <si>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</si>
  <si>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</si>
  <si>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</si>
  <si>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</si>
  <si>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</si>
  <si>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</si>
  <si>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</si>
  <si>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</si>
  <si>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</si>
  <si>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</si>
  <si>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</si>
  <si>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</si>
  <si>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</si>
  <si>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</si>
  <si>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</si>
  <si>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</si>
  <si>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</si>
  <si>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</si>
  <si>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</si>
  <si>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</si>
  <si>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</si>
  <si>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</si>
  <si>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</si>
  <si>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</si>
  <si>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</si>
  <si>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</si>
  <si>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</si>
  <si>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</si>
  <si>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</si>
  <si>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</si>
  <si>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</si>
  <si>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</si>
  <si>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</si>
  <si>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</si>
  <si>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</si>
  <si>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</si>
  <si>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</si>
  <si>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</si>
  <si>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</si>
  <si>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</si>
  <si>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</si>
  <si>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</si>
  <si>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</si>
  <si>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</si>
  <si>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</si>
  <si>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</si>
  <si>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</si>
  <si>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</si>
  <si>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</si>
  <si>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</si>
  <si>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</si>
  <si>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</si>
  <si>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</si>
  <si>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</si>
  <si>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</si>
  <si>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</si>
  <si>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</si>
  <si>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</si>
  <si>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</si>
  <si>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</si>
  <si>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</si>
  <si>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</si>
  <si>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</si>
  <si>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</si>
  <si>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</si>
  <si>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</si>
  <si>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</si>
  <si>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</si>
  <si>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</si>
  <si>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</si>
  <si>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</si>
  <si>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</si>
  <si>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</si>
  <si>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</si>
  <si>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</si>
  <si>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</si>
  <si>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</si>
  <si>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</si>
  <si>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</si>
  <si>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</si>
  <si>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</si>
  <si>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</si>
  <si>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</si>
  <si>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</si>
  <si>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</si>
  <si>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</si>
  <si>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</si>
  <si>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Afgift for ledingsført vand</t>
  </si>
  <si>
    <t>Afgift til Forsyningsekretariatet</t>
  </si>
  <si>
    <t>Skatter og afgifter</t>
  </si>
  <si>
    <t>Selskabsskatter</t>
  </si>
  <si>
    <t>Erstatninger</t>
  </si>
  <si>
    <t>Periodevise driftsomkostninger under prisloftsbekendtgørelsen</t>
  </si>
  <si>
    <t>Bemærk desuden, at korrektion af ikke-påvirkelige omkostninger ikke er medtaget i denne opgørelse, men fremgår af fane 5.</t>
  </si>
  <si>
    <t>Filteranlæg, åbne filtre, dobbelt filtrering, Kontruktioner</t>
  </si>
  <si>
    <t>Ingen bortfald eller nedsættelse</t>
  </si>
  <si>
    <t xml:space="preserve">Flytning af ledninger ved Lego House </t>
  </si>
  <si>
    <t>Flytning af ledninger i forbindelse med nedlæggelse af vandværket på Lindevej</t>
  </si>
  <si>
    <t>Byggemodning Billund Syd, etape 3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</si>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</sst>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3" xfId="0" applyNumberFormat="1" applyFont="1" applyFill="1" applyBorder="1" applyAlignment="1" applyProtection="1">
      <alignment horizontal="left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4" t="s">
        <v>4</v>
      </c>
      <c r="E6" s="64"/>
      <c r="F6" s="64"/>
      <c r="G6" s="64"/>
      <c r="H6" s="3"/>
      <c r="I6" s="1"/>
    </row>
    <row r="7" spans="1:9" ht="15" customHeight="1" x14ac:dyDescent="0.25">
      <c r="A7" s="1"/>
      <c r="B7" s="1"/>
      <c r="C7" s="3"/>
      <c r="D7" s="64"/>
      <c r="E7" s="64"/>
      <c r="F7" s="64"/>
      <c r="G7" s="64"/>
      <c r="H7" s="3"/>
      <c r="I7" s="1"/>
    </row>
    <row r="8" spans="1:9" ht="15.75" x14ac:dyDescent="0.25">
      <c r="A8" s="1"/>
      <c r="B8" s="1"/>
      <c r="C8" s="4"/>
      <c r="D8" s="69" t="s">
        <v>103</v>
      </c>
      <c r="E8" s="69"/>
      <c r="F8" s="69"/>
      <c r="G8" s="6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8" t="s">
        <v>5</v>
      </c>
      <c r="E11" s="68"/>
      <c r="F11" s="68"/>
      <c r="G11" s="6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6" t="s">
        <v>32</v>
      </c>
      <c r="E13" s="77"/>
      <c r="F13" s="77"/>
      <c r="G13" s="78"/>
      <c r="H13" s="1"/>
      <c r="I13" s="1"/>
    </row>
    <row r="14" spans="1:9" x14ac:dyDescent="0.25">
      <c r="A14" s="1"/>
      <c r="B14" s="1"/>
      <c r="C14" s="6" t="s">
        <v>31</v>
      </c>
      <c r="D14" s="76" t="s">
        <v>96</v>
      </c>
      <c r="E14" s="77"/>
      <c r="F14" s="77"/>
      <c r="G14" s="78"/>
      <c r="H14" s="1"/>
      <c r="I14" s="1"/>
    </row>
    <row r="15" spans="1:9" x14ac:dyDescent="0.25">
      <c r="A15" s="1"/>
      <c r="B15" s="1"/>
      <c r="C15" s="6" t="s">
        <v>94</v>
      </c>
      <c r="D15" s="76" t="s">
        <v>97</v>
      </c>
      <c r="E15" s="77"/>
      <c r="F15" s="77"/>
      <c r="G15" s="78"/>
      <c r="H15" s="1"/>
      <c r="I15" s="1"/>
    </row>
    <row r="16" spans="1:9" x14ac:dyDescent="0.25">
      <c r="A16" s="1"/>
      <c r="B16" s="1"/>
      <c r="C16" s="6" t="s">
        <v>95</v>
      </c>
      <c r="D16" s="76" t="s">
        <v>132</v>
      </c>
      <c r="E16" s="77"/>
      <c r="F16" s="77"/>
      <c r="G16" s="78"/>
      <c r="H16" s="1"/>
      <c r="I16" s="1"/>
    </row>
    <row r="17" spans="1:9" x14ac:dyDescent="0.25">
      <c r="A17" s="1"/>
      <c r="B17" s="1"/>
      <c r="C17" s="6" t="s">
        <v>7</v>
      </c>
      <c r="D17" s="70" t="s">
        <v>98</v>
      </c>
      <c r="E17" s="71"/>
      <c r="F17" s="71"/>
      <c r="G17" s="72"/>
      <c r="H17" s="1"/>
      <c r="I17" s="1"/>
    </row>
    <row r="18" spans="1:9" x14ac:dyDescent="0.25">
      <c r="A18" s="1"/>
      <c r="B18" s="1"/>
      <c r="C18" s="6" t="s">
        <v>8</v>
      </c>
      <c r="D18" s="70" t="s">
        <v>100</v>
      </c>
      <c r="E18" s="71"/>
      <c r="F18" s="71"/>
      <c r="G18" s="72"/>
      <c r="H18" s="1"/>
      <c r="I18" s="1"/>
    </row>
    <row r="19" spans="1:9" x14ac:dyDescent="0.25">
      <c r="A19" s="1"/>
      <c r="B19" s="1"/>
      <c r="C19" s="6" t="s">
        <v>9</v>
      </c>
      <c r="D19" s="70" t="s">
        <v>99</v>
      </c>
      <c r="E19" s="71"/>
      <c r="F19" s="71"/>
      <c r="G19" s="72"/>
      <c r="H19" s="1"/>
      <c r="I19" s="1"/>
    </row>
    <row r="20" spans="1:9" x14ac:dyDescent="0.25">
      <c r="A20" s="1"/>
      <c r="B20" s="1"/>
      <c r="C20" s="6" t="s">
        <v>10</v>
      </c>
      <c r="D20" s="73" t="s">
        <v>129</v>
      </c>
      <c r="E20" s="74"/>
      <c r="F20" s="74"/>
      <c r="G20" s="75"/>
      <c r="H20" s="1"/>
      <c r="I20" s="1"/>
    </row>
    <row r="21" spans="1:9" x14ac:dyDescent="0.25">
      <c r="A21" s="1"/>
      <c r="B21" s="1"/>
      <c r="C21" s="6" t="s">
        <v>11</v>
      </c>
      <c r="D21" s="65" t="s">
        <v>101</v>
      </c>
      <c r="E21" s="66"/>
      <c r="F21" s="66"/>
      <c r="G21" s="67"/>
      <c r="H21" s="1"/>
      <c r="I21" s="1"/>
    </row>
    <row r="22" spans="1:9" x14ac:dyDescent="0.25">
      <c r="A22" s="1"/>
      <c r="B22" s="1"/>
      <c r="C22" s="6" t="s">
        <v>12</v>
      </c>
      <c r="D22" s="65" t="s">
        <v>130</v>
      </c>
      <c r="E22" s="66"/>
      <c r="F22" s="66"/>
      <c r="G22" s="67"/>
      <c r="H22" s="1"/>
      <c r="I22" s="1"/>
    </row>
    <row r="23" spans="1:9" x14ac:dyDescent="0.25">
      <c r="A23" s="1"/>
      <c r="B23" s="1"/>
      <c r="C23" s="6" t="s">
        <v>13</v>
      </c>
      <c r="D23" s="65" t="s">
        <v>104</v>
      </c>
      <c r="E23" s="66"/>
      <c r="F23" s="66"/>
      <c r="G23" s="67"/>
      <c r="H23" s="1"/>
      <c r="I23" s="1"/>
    </row>
    <row r="24" spans="1:9" x14ac:dyDescent="0.25">
      <c r="A24" s="1"/>
      <c r="B24" s="1"/>
      <c r="C24" s="6" t="s">
        <v>25</v>
      </c>
      <c r="D24" s="82" t="s">
        <v>28</v>
      </c>
      <c r="E24" s="83"/>
      <c r="F24" s="83"/>
      <c r="G24" s="84"/>
      <c r="H24" s="1"/>
      <c r="I24" s="1"/>
    </row>
    <row r="25" spans="1:9" x14ac:dyDescent="0.25">
      <c r="A25" s="1"/>
      <c r="B25" s="1"/>
      <c r="C25" s="6" t="s">
        <v>29</v>
      </c>
      <c r="D25" s="79" t="s">
        <v>102</v>
      </c>
      <c r="E25" s="80"/>
      <c r="F25" s="80"/>
      <c r="G25" s="81"/>
      <c r="H25" s="1"/>
      <c r="I25" s="1"/>
    </row>
    <row r="26" spans="1:9" x14ac:dyDescent="0.25">
      <c r="A26" s="1"/>
      <c r="B26" s="1"/>
      <c r="C26" s="6" t="s">
        <v>30</v>
      </c>
      <c r="D26" s="79" t="s">
        <v>65</v>
      </c>
      <c r="E26" s="80"/>
      <c r="F26" s="80"/>
      <c r="G26" s="81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5" t="s">
        <v>134</v>
      </c>
      <c r="C3" s="85"/>
      <c r="D3" s="85"/>
      <c r="E3" s="85"/>
      <c r="F3" s="85"/>
      <c r="G3" s="85"/>
      <c r="H3" s="85"/>
      <c r="I3" s="1"/>
    </row>
    <row r="4" spans="1:9" ht="15" customHeight="1" x14ac:dyDescent="0.25">
      <c r="A4" s="1"/>
      <c r="B4" s="85"/>
      <c r="C4" s="85"/>
      <c r="D4" s="85"/>
      <c r="E4" s="85"/>
      <c r="F4" s="85"/>
      <c r="G4" s="85"/>
      <c r="H4" s="8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-8731470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-6997989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-1733481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-866740.5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7" t="s">
        <v>135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8" t="s">
        <v>112</v>
      </c>
      <c r="C8" s="89"/>
      <c r="D8" s="89"/>
      <c r="E8" s="89"/>
      <c r="F8" s="89"/>
      <c r="G8" s="89"/>
      <c r="H8" s="90"/>
      <c r="I8" s="1"/>
    </row>
    <row r="9" spans="1:9" x14ac:dyDescent="0.25">
      <c r="A9" s="1"/>
      <c r="B9" s="91" t="s">
        <v>105</v>
      </c>
      <c r="C9" s="92"/>
      <c r="D9" s="93"/>
      <c r="E9" s="11">
        <v>11353859.453666668</v>
      </c>
      <c r="F9" s="22" t="s">
        <v>3</v>
      </c>
      <c r="G9" s="19"/>
      <c r="H9" s="27"/>
      <c r="I9" s="1"/>
    </row>
    <row r="10" spans="1:9" x14ac:dyDescent="0.25">
      <c r="A10" s="1"/>
      <c r="B10" s="91" t="s">
        <v>106</v>
      </c>
      <c r="C10" s="92"/>
      <c r="D10" s="93"/>
      <c r="E10" s="11">
        <v>13136454</v>
      </c>
      <c r="F10" s="22" t="s">
        <v>3</v>
      </c>
      <c r="G10" s="14"/>
      <c r="H10" s="28"/>
      <c r="I10" s="1"/>
    </row>
    <row r="11" spans="1:9" x14ac:dyDescent="0.25">
      <c r="A11" s="1"/>
      <c r="B11" s="91" t="s">
        <v>113</v>
      </c>
      <c r="C11" s="92"/>
      <c r="D11" s="93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7" t="s">
        <v>107</v>
      </c>
      <c r="C12" s="98"/>
      <c r="D12" s="99"/>
      <c r="E12" s="17">
        <f>E9-(E10-E11)</f>
        <v>-1782594.5463333316</v>
      </c>
      <c r="F12" s="25" t="s">
        <v>3</v>
      </c>
      <c r="G12" s="17">
        <f>E12</f>
        <v>-1782594.5463333316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8" t="s">
        <v>117</v>
      </c>
      <c r="C17" s="89"/>
      <c r="D17" s="89"/>
      <c r="E17" s="89"/>
      <c r="F17" s="89"/>
      <c r="G17" s="89"/>
      <c r="H17" s="90"/>
      <c r="I17" s="1"/>
    </row>
    <row r="18" spans="1:9" x14ac:dyDescent="0.25">
      <c r="A18" s="1"/>
      <c r="B18" s="94" t="s">
        <v>114</v>
      </c>
      <c r="C18" s="95"/>
      <c r="D18" s="96"/>
      <c r="E18" s="11">
        <f>IF(E12&lt;0,E12,0)</f>
        <v>-1782594.5463333316</v>
      </c>
      <c r="F18" s="22" t="s">
        <v>3</v>
      </c>
      <c r="G18" s="14"/>
      <c r="H18" s="28"/>
      <c r="I18" s="1"/>
    </row>
    <row r="19" spans="1:9" x14ac:dyDescent="0.25">
      <c r="A19" s="1"/>
      <c r="B19" s="94" t="s">
        <v>115</v>
      </c>
      <c r="C19" s="95"/>
      <c r="D19" s="96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4" t="s">
        <v>116</v>
      </c>
      <c r="C20" s="95"/>
      <c r="D20" s="96"/>
      <c r="E20" s="11">
        <f>E18/E19</f>
        <v>-445648.6365833329</v>
      </c>
      <c r="F20" s="22" t="s">
        <v>3</v>
      </c>
      <c r="G20" s="14"/>
      <c r="H20" s="28"/>
      <c r="I20" s="1"/>
    </row>
    <row r="21" spans="1:9" x14ac:dyDescent="0.25">
      <c r="A21" s="1"/>
      <c r="B21" s="88" t="s">
        <v>118</v>
      </c>
      <c r="C21" s="89"/>
      <c r="D21" s="89"/>
      <c r="E21" s="89"/>
      <c r="F21" s="90"/>
      <c r="G21" s="20">
        <f>E20</f>
        <v>-445648.6365833329</v>
      </c>
      <c r="H21" s="21" t="s">
        <v>3</v>
      </c>
      <c r="I21" s="1"/>
    </row>
    <row r="22" spans="1:9" x14ac:dyDescent="0.25">
      <c r="A22" s="1"/>
      <c r="B22" s="88" t="s">
        <v>119</v>
      </c>
      <c r="C22" s="89"/>
      <c r="D22" s="89"/>
      <c r="E22" s="89"/>
      <c r="F22" s="90"/>
      <c r="G22" s="20">
        <f>G21*(1+Prisudvikling2019)^4</f>
        <v>-476546.81525526132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5.85546875" style="2" customWidth="1"/>
    <col min="3" max="3" width="10" style="2" customWidth="1"/>
    <col min="4" max="4" width="18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5" t="s">
        <v>141</v>
      </c>
      <c r="C3" s="85"/>
      <c r="D3" s="85"/>
      <c r="E3" s="85"/>
      <c r="F3" s="85"/>
      <c r="G3" s="85"/>
      <c r="H3" s="85"/>
      <c r="I3" s="1"/>
    </row>
    <row r="4" spans="1:9" ht="15" customHeight="1" x14ac:dyDescent="0.25">
      <c r="A4" s="1"/>
      <c r="B4" s="85"/>
      <c r="C4" s="85"/>
      <c r="D4" s="85"/>
      <c r="E4" s="85"/>
      <c r="F4" s="85"/>
      <c r="G4" s="85"/>
      <c r="H4" s="8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8" t="s">
        <v>142</v>
      </c>
      <c r="C8" s="89"/>
      <c r="D8" s="89"/>
      <c r="E8" s="89"/>
      <c r="F8" s="89"/>
      <c r="G8" s="89"/>
      <c r="H8" s="90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51.75" x14ac:dyDescent="0.25">
      <c r="A10" s="1"/>
      <c r="B10" s="61" t="s">
        <v>155</v>
      </c>
      <c r="C10" s="62">
        <v>50</v>
      </c>
      <c r="D10" s="11">
        <v>4830216</v>
      </c>
      <c r="E10" s="11">
        <f>D10/C10</f>
        <v>96604.32</v>
      </c>
      <c r="F10" s="11">
        <v>0</v>
      </c>
      <c r="G10" s="11">
        <v>220177</v>
      </c>
      <c r="H10" s="22" t="s">
        <v>3</v>
      </c>
      <c r="I10" s="1"/>
    </row>
    <row r="11" spans="1:9" x14ac:dyDescent="0.25">
      <c r="A11" s="1"/>
      <c r="B11" s="88" t="s">
        <v>143</v>
      </c>
      <c r="C11" s="89"/>
      <c r="D11" s="90"/>
      <c r="E11" s="20">
        <f>SUM(E10:E10)</f>
        <v>96604.32</v>
      </c>
      <c r="F11" s="20">
        <f>SUM(F10:F10)</f>
        <v>0</v>
      </c>
      <c r="G11" s="20">
        <f>SUM(G10:G10)</f>
        <v>220177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5" t="s">
        <v>93</v>
      </c>
      <c r="C3" s="85"/>
      <c r="D3" s="85"/>
      <c r="E3" s="85"/>
      <c r="F3" s="85"/>
      <c r="G3" s="85"/>
      <c r="H3" s="1"/>
    </row>
    <row r="4" spans="1:8" ht="15" customHeight="1" x14ac:dyDescent="0.25">
      <c r="A4" s="1"/>
      <c r="B4" s="85"/>
      <c r="C4" s="85"/>
      <c r="D4" s="85"/>
      <c r="E4" s="85"/>
      <c r="F4" s="85"/>
      <c r="G4" s="85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316781.32</v>
      </c>
      <c r="G10" s="22" t="s">
        <v>3</v>
      </c>
      <c r="H10" s="1"/>
    </row>
    <row r="11" spans="1:8" x14ac:dyDescent="0.25">
      <c r="A11" s="1"/>
      <c r="B11" s="56" t="s">
        <v>157</v>
      </c>
      <c r="C11" s="57"/>
      <c r="D11" s="58">
        <v>0</v>
      </c>
      <c r="E11" s="22" t="s">
        <v>3</v>
      </c>
      <c r="F11" s="11">
        <v>510</v>
      </c>
      <c r="G11" s="22" t="s">
        <v>3</v>
      </c>
      <c r="H11" s="1"/>
    </row>
    <row r="12" spans="1:8" ht="26.25" x14ac:dyDescent="0.25">
      <c r="A12" s="1"/>
      <c r="B12" s="61" t="s">
        <v>158</v>
      </c>
      <c r="C12" s="63"/>
      <c r="D12" s="58">
        <v>0</v>
      </c>
      <c r="E12" s="22" t="s">
        <v>3</v>
      </c>
      <c r="F12" s="11">
        <v>11771</v>
      </c>
      <c r="G12" s="22" t="s">
        <v>3</v>
      </c>
      <c r="H12" s="1"/>
    </row>
    <row r="13" spans="1:8" x14ac:dyDescent="0.25">
      <c r="A13" s="1"/>
      <c r="B13" s="56" t="s">
        <v>159</v>
      </c>
      <c r="C13" s="57"/>
      <c r="D13" s="58">
        <v>11122</v>
      </c>
      <c r="E13" s="22" t="s">
        <v>3</v>
      </c>
      <c r="F13" s="11">
        <v>6887</v>
      </c>
      <c r="G13" s="22" t="s">
        <v>3</v>
      </c>
      <c r="H13" s="1"/>
    </row>
    <row r="14" spans="1:8" x14ac:dyDescent="0.25">
      <c r="A14" s="1"/>
      <c r="B14" s="38" t="s">
        <v>146</v>
      </c>
      <c r="C14" s="40"/>
      <c r="D14" s="20">
        <f>SUM(D10:D13)</f>
        <v>11122</v>
      </c>
      <c r="E14" s="21" t="s">
        <v>3</v>
      </c>
      <c r="F14" s="20">
        <f>SUM(F10:F13)</f>
        <v>335949.32</v>
      </c>
      <c r="G14" s="21" t="s">
        <v>3</v>
      </c>
      <c r="H14" s="1"/>
    </row>
    <row r="15" spans="1:8" x14ac:dyDescent="0.25">
      <c r="A15" s="1"/>
      <c r="B15" s="38" t="s">
        <v>147</v>
      </c>
      <c r="C15" s="40"/>
      <c r="D15" s="20">
        <f>D14*(1+Prisudvikling2019)</f>
        <v>11309.961799999999</v>
      </c>
      <c r="E15" s="21" t="s">
        <v>3</v>
      </c>
      <c r="F15" s="20">
        <f>F14*(1+Prisudvikling2019)</f>
        <v>341626.86350799998</v>
      </c>
      <c r="G15" s="21" t="s">
        <v>3</v>
      </c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161</v>
      </c>
      <c r="C3" s="87"/>
      <c r="D3" s="87"/>
      <c r="E3" s="87"/>
      <c r="F3" s="87"/>
      <c r="G3" s="1"/>
    </row>
    <row r="4" spans="1:7" ht="25.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156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162</v>
      </c>
      <c r="C3" s="87"/>
      <c r="D3" s="87"/>
      <c r="E3" s="87"/>
      <c r="F3" s="87"/>
      <c r="G3" s="1"/>
      <c r="H3" s="1"/>
    </row>
    <row r="4" spans="1:8" ht="25.5" customHeight="1" x14ac:dyDescent="0.25">
      <c r="A4" s="1"/>
      <c r="B4" s="87"/>
      <c r="C4" s="87"/>
      <c r="D4" s="87"/>
      <c r="E4" s="87"/>
      <c r="F4" s="8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46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6900750.8732937612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Tillæg'!D15,'Fane 10. Tillæg'!F15)</f>
        <v>352936.82530799997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93604.168438535969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-124903.96173968505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7222387.9053006116</v>
      </c>
      <c r="D15" s="18" t="s">
        <v>3</v>
      </c>
      <c r="E15" s="17">
        <f>C15</f>
        <v>7222387.9053006116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153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omk.'!E16</f>
        <v>4592111.5362650594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4592111.5362650594</v>
      </c>
      <c r="D23" s="18" t="s">
        <v>3</v>
      </c>
      <c r="E23" s="17">
        <f>C23</f>
        <v>4592111.5362650594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/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23700.798607794382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23700.798607794382</v>
      </c>
      <c r="D28" s="18" t="s">
        <v>3</v>
      </c>
      <c r="E28" s="17">
        <f>C28</f>
        <v>23700.798607794382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-866740.5</v>
      </c>
      <c r="D30" s="18" t="s">
        <v>3</v>
      </c>
      <c r="E30" s="17">
        <f>C30</f>
        <v>-866740.5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10971459.740173465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47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7222387.9053006116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352800.13287555816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93206.08695539512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-124365.09786835212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7191228.894387655</v>
      </c>
      <c r="D14" s="18" t="s">
        <v>3</v>
      </c>
      <c r="E14" s="17">
        <f>C14</f>
        <v>7191228.894387655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153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omk.'!E16*(1+Prisudvikling2019)</f>
        <v>4669718.2212279383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4669718.2212279383</v>
      </c>
      <c r="D22" s="18" t="s">
        <v>3</v>
      </c>
      <c r="E22" s="17">
        <f>C22</f>
        <v>4669718.2212279383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-866740.5</v>
      </c>
      <c r="D24" s="18" t="s">
        <v>3</v>
      </c>
      <c r="E24" s="17">
        <f>C24</f>
        <v>-866740.5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10994206.615615593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90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86" t="s">
        <v>48</v>
      </c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7191228.894387655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673845.28865814279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132919.75369347396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-135965.89692456761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7862028.0398147041</v>
      </c>
      <c r="D13" s="18" t="s">
        <v>3</v>
      </c>
      <c r="E13" s="17">
        <f>C13</f>
        <v>7862028.0398147041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153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omk.'!E16*(1+Prisudvikling2019)^2</f>
        <v>4748636.4591666898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4748636.4591666898</v>
      </c>
      <c r="D21" s="18" t="s">
        <v>3</v>
      </c>
      <c r="E21" s="17">
        <f>C21</f>
        <v>4748636.4591666898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222082.21550170516</v>
      </c>
      <c r="D23" s="18" t="s">
        <v>3</v>
      </c>
      <c r="E23" s="17">
        <f>C23</f>
        <v>222082.21550170516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308380.60286713846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-476546.81525526132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-168166.21238812286</v>
      </c>
      <c r="D27" s="36" t="s">
        <v>3</v>
      </c>
      <c r="E27" s="17">
        <f>C27</f>
        <v>-168166.21238812286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12664580.502094977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91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86" t="s">
        <v>48</v>
      </c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7862028.0398147041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132868.27387286848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-135913.23733268873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7858983.0763548836</v>
      </c>
      <c r="D12" s="18" t="s">
        <v>3</v>
      </c>
      <c r="E12" s="17">
        <f>C12</f>
        <v>7858983.0763548836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153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omk.'!E16*(1+Prisudvikling2019)^3</f>
        <v>4828888.4153266065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4828888.4153266065</v>
      </c>
      <c r="D20" s="18" t="s">
        <v>3</v>
      </c>
      <c r="E20" s="17">
        <f>C20</f>
        <v>4828888.4153266065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225835.40494368394</v>
      </c>
      <c r="D22" s="18" t="s">
        <v>3</v>
      </c>
      <c r="E22" s="17">
        <f>C22</f>
        <v>225835.40494368394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313592.23505559308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-484600.45643307519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160</v>
      </c>
      <c r="C26" s="55">
        <f>SUM(C24:C25)</f>
        <v>-171008.22137748211</v>
      </c>
      <c r="D26" s="36" t="s">
        <v>3</v>
      </c>
      <c r="E26" s="17">
        <f>C26</f>
        <v>-171008.22137748211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12742698.675247692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92</v>
      </c>
      <c r="C3" s="87"/>
      <c r="D3" s="87"/>
      <c r="E3" s="87"/>
      <c r="F3" s="87"/>
      <c r="G3" s="87"/>
      <c r="H3" s="87"/>
      <c r="I3" s="1"/>
    </row>
    <row r="4" spans="1:9" ht="29.2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11663090.764143761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4762339.8908500001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6900750.8732937612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138</v>
      </c>
      <c r="C3" s="87"/>
      <c r="D3" s="87"/>
      <c r="E3" s="87"/>
      <c r="F3" s="87"/>
      <c r="G3" s="87"/>
      <c r="H3" s="87"/>
      <c r="I3" s="1"/>
    </row>
    <row r="4" spans="1:9" ht="29.2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2542972.4963306463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4509005.6560026901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7051978.152333336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2551025.4867306468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5141757.0200548572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7692782.5067855045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8052.9904000004753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632751.36405216716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640804.35445216764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673845.28865814279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154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5" t="s">
        <v>133</v>
      </c>
      <c r="C3" s="85"/>
      <c r="D3" s="85"/>
      <c r="E3" s="85"/>
      <c r="F3" s="85"/>
      <c r="G3" s="1"/>
      <c r="H3" s="1"/>
    </row>
    <row r="4" spans="1:8" ht="15" customHeight="1" x14ac:dyDescent="0.25">
      <c r="A4" s="1"/>
      <c r="B4" s="85"/>
      <c r="C4" s="85"/>
      <c r="D4" s="85"/>
      <c r="E4" s="85"/>
      <c r="F4" s="85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148</v>
      </c>
      <c r="C10" s="46"/>
      <c r="D10" s="47"/>
      <c r="E10" s="11">
        <v>4345297</v>
      </c>
      <c r="F10" s="22" t="s">
        <v>3</v>
      </c>
      <c r="G10" s="1"/>
      <c r="H10" s="1"/>
    </row>
    <row r="11" spans="1:8" x14ac:dyDescent="0.25">
      <c r="A11" s="1"/>
      <c r="B11" s="41" t="s">
        <v>149</v>
      </c>
      <c r="C11" s="46"/>
      <c r="D11" s="47"/>
      <c r="E11" s="11">
        <v>9863</v>
      </c>
      <c r="F11" s="22" t="s">
        <v>3</v>
      </c>
      <c r="G11" s="1"/>
      <c r="H11" s="1"/>
    </row>
    <row r="12" spans="1:8" x14ac:dyDescent="0.25">
      <c r="A12" s="1"/>
      <c r="B12" s="41" t="s">
        <v>150</v>
      </c>
      <c r="C12" s="46"/>
      <c r="D12" s="47"/>
      <c r="E12" s="11">
        <v>1773</v>
      </c>
      <c r="F12" s="22" t="s">
        <v>3</v>
      </c>
      <c r="G12" s="1"/>
      <c r="H12" s="1"/>
    </row>
    <row r="13" spans="1:8" x14ac:dyDescent="0.25">
      <c r="A13" s="1"/>
      <c r="B13" s="41" t="s">
        <v>151</v>
      </c>
      <c r="C13" s="46"/>
      <c r="D13" s="47"/>
      <c r="E13" s="11">
        <v>63647</v>
      </c>
      <c r="F13" s="22" t="s">
        <v>3</v>
      </c>
      <c r="G13" s="1"/>
      <c r="H13" s="1"/>
    </row>
    <row r="14" spans="1:8" x14ac:dyDescent="0.25">
      <c r="A14" s="1"/>
      <c r="B14" s="41" t="s">
        <v>152</v>
      </c>
      <c r="C14" s="46"/>
      <c r="D14" s="47"/>
      <c r="E14" s="11">
        <v>20166</v>
      </c>
      <c r="F14" s="22" t="s">
        <v>3</v>
      </c>
      <c r="G14" s="1"/>
      <c r="H14" s="1"/>
    </row>
    <row r="15" spans="1:8" x14ac:dyDescent="0.25">
      <c r="A15" s="1"/>
      <c r="B15" s="38" t="s">
        <v>136</v>
      </c>
      <c r="C15" s="39"/>
      <c r="D15" s="40"/>
      <c r="E15" s="20">
        <f>SUM(E10:E14)</f>
        <v>4440746</v>
      </c>
      <c r="F15" s="21" t="s">
        <v>3</v>
      </c>
      <c r="G15" s="1"/>
      <c r="H15" s="1"/>
    </row>
    <row r="16" spans="1:8" x14ac:dyDescent="0.25">
      <c r="A16" s="1"/>
      <c r="B16" s="38" t="s">
        <v>137</v>
      </c>
      <c r="C16" s="39"/>
      <c r="D16" s="40"/>
      <c r="E16" s="20">
        <f>E15*(1+Prisudvikling2019)^2</f>
        <v>4592111.5362650594</v>
      </c>
      <c r="F16" s="21" t="s">
        <v>3</v>
      </c>
      <c r="G16" s="1"/>
      <c r="H16" s="1"/>
    </row>
    <row r="17" spans="1:8" x14ac:dyDescent="0.25">
      <c r="A17" s="1"/>
      <c r="B17" s="24"/>
      <c r="C17" s="23"/>
      <c r="D17" s="23"/>
      <c r="E17" s="23"/>
      <c r="F17" s="23"/>
      <c r="G17" s="1"/>
      <c r="H17" s="1"/>
    </row>
    <row r="18" spans="1:8" x14ac:dyDescent="0.25">
      <c r="A18" s="1"/>
      <c r="B18" s="23"/>
      <c r="C18" s="23"/>
      <c r="D18" s="23"/>
      <c r="E18" s="23"/>
      <c r="F18" s="23"/>
      <c r="G18" s="1"/>
      <c r="H18" s="1"/>
    </row>
    <row r="19" spans="1:8" x14ac:dyDescent="0.25">
      <c r="A19" s="1"/>
      <c r="B19" s="1"/>
      <c r="C19" s="1"/>
      <c r="D19" s="1"/>
      <c r="E19" s="23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7" t="s">
        <v>128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8" t="s">
        <v>124</v>
      </c>
      <c r="C8" s="89"/>
      <c r="D8" s="89"/>
      <c r="E8" s="89"/>
      <c r="F8" s="89"/>
      <c r="G8" s="89"/>
      <c r="H8" s="90"/>
      <c r="I8" s="1"/>
    </row>
    <row r="9" spans="1:9" x14ac:dyDescent="0.25">
      <c r="A9" s="1"/>
      <c r="B9" s="91" t="s">
        <v>33</v>
      </c>
      <c r="C9" s="92"/>
      <c r="D9" s="93"/>
      <c r="E9" s="11">
        <v>816443.93166666664</v>
      </c>
      <c r="F9" s="22" t="s">
        <v>3</v>
      </c>
      <c r="G9" s="19"/>
      <c r="H9" s="27"/>
      <c r="I9" s="1"/>
    </row>
    <row r="10" spans="1:9" x14ac:dyDescent="0.25">
      <c r="A10" s="1"/>
      <c r="B10" s="94" t="s">
        <v>115</v>
      </c>
      <c r="C10" s="95"/>
      <c r="D10" s="96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4" t="s">
        <v>125</v>
      </c>
      <c r="C11" s="95"/>
      <c r="D11" s="96"/>
      <c r="E11" s="11">
        <f>E9/E10</f>
        <v>204110.98291666666</v>
      </c>
      <c r="F11" s="22" t="s">
        <v>3</v>
      </c>
      <c r="G11" s="14"/>
      <c r="H11" s="28"/>
      <c r="I11" s="1"/>
    </row>
    <row r="12" spans="1:9" x14ac:dyDescent="0.25">
      <c r="A12" s="1"/>
      <c r="B12" s="88" t="s">
        <v>131</v>
      </c>
      <c r="C12" s="89"/>
      <c r="D12" s="89"/>
      <c r="E12" s="89"/>
      <c r="F12" s="90"/>
      <c r="G12" s="20">
        <f>E11</f>
        <v>204110.98291666666</v>
      </c>
      <c r="H12" s="21" t="s">
        <v>3</v>
      </c>
      <c r="I12" s="1"/>
    </row>
    <row r="13" spans="1:9" x14ac:dyDescent="0.25">
      <c r="A13" s="1"/>
      <c r="B13" s="88" t="s">
        <v>127</v>
      </c>
      <c r="C13" s="89"/>
      <c r="D13" s="89"/>
      <c r="E13" s="89"/>
      <c r="F13" s="90"/>
      <c r="G13" s="20">
        <f>G12*(1+Prisudvikling2018)*(1+Prisudvikling2019)^4</f>
        <v>222082.21550170516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8" t="s">
        <v>122</v>
      </c>
      <c r="C17" s="89"/>
      <c r="D17" s="89"/>
      <c r="E17" s="89"/>
      <c r="F17" s="89"/>
      <c r="G17" s="89"/>
      <c r="H17" s="90"/>
      <c r="I17" s="1"/>
    </row>
    <row r="18" spans="1:9" x14ac:dyDescent="0.25">
      <c r="A18" s="1"/>
      <c r="B18" s="91" t="s">
        <v>122</v>
      </c>
      <c r="C18" s="92"/>
      <c r="D18" s="93"/>
      <c r="E18" s="11">
        <v>1133703.8910828512</v>
      </c>
      <c r="F18" s="22" t="s">
        <v>3</v>
      </c>
      <c r="G18" s="14"/>
      <c r="H18" s="28"/>
      <c r="I18" s="1"/>
    </row>
    <row r="19" spans="1:9" x14ac:dyDescent="0.25">
      <c r="A19" s="1"/>
      <c r="B19" s="94" t="s">
        <v>115</v>
      </c>
      <c r="C19" s="95"/>
      <c r="D19" s="96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4" t="s">
        <v>126</v>
      </c>
      <c r="C20" s="95"/>
      <c r="D20" s="96"/>
      <c r="E20" s="11">
        <f>E18/E19</f>
        <v>283425.9727707128</v>
      </c>
      <c r="F20" s="22" t="s">
        <v>3</v>
      </c>
      <c r="G20" s="14"/>
      <c r="H20" s="28"/>
      <c r="I20" s="1"/>
    </row>
    <row r="21" spans="1:9" x14ac:dyDescent="0.25">
      <c r="A21" s="1"/>
      <c r="B21" s="88" t="s">
        <v>131</v>
      </c>
      <c r="C21" s="89"/>
      <c r="D21" s="89"/>
      <c r="E21" s="89"/>
      <c r="F21" s="90"/>
      <c r="G21" s="20">
        <f>E20</f>
        <v>283425.9727707128</v>
      </c>
      <c r="H21" s="21" t="s">
        <v>3</v>
      </c>
      <c r="I21" s="1"/>
    </row>
    <row r="22" spans="1:9" x14ac:dyDescent="0.25">
      <c r="A22" s="1"/>
      <c r="B22" s="88" t="s">
        <v>127</v>
      </c>
      <c r="C22" s="89"/>
      <c r="D22" s="89"/>
      <c r="E22" s="89"/>
      <c r="F22" s="90"/>
      <c r="G22" s="20">
        <f>G21*(1+Prisudvikling2018)*(1+Prisudvikling2019)^4</f>
        <v>308380.60286713846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2018-10-10T07:32:29Z</dcterms:modified>
</cp:coreProperties>
</file>