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4" i="11"/>
  <c r="D10" i="20" s="1"/>
  <c r="G14" i="11"/>
  <c r="D23" i="7" l="1"/>
  <c r="F23" i="7" s="1"/>
  <c r="C11" i="2" s="1"/>
  <c r="D22" i="7"/>
  <c r="F22" i="7" s="1"/>
  <c r="C10" i="2" s="1"/>
  <c r="G11" i="27" l="1"/>
  <c r="D12" i="20" l="1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13" i="11" l="1"/>
  <c r="D13" i="20" l="1"/>
  <c r="C12" i="2" s="1"/>
  <c r="C18" i="2" s="1"/>
  <c r="C12" i="15" l="1"/>
  <c r="C11" i="22" s="1"/>
  <c r="C11" i="23" s="1"/>
  <c r="E12" i="11"/>
  <c r="E10" i="11" l="1"/>
  <c r="E14" i="11" s="1"/>
  <c r="F10" i="20" s="1"/>
  <c r="F12" i="20" s="1"/>
  <c r="F13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s="1"/>
  <c r="C10" i="22" s="1"/>
  <c r="C13" i="22" l="1"/>
  <c r="E13" i="22" s="1"/>
  <c r="E16" i="22" s="1"/>
  <c r="C8" i="23" l="1"/>
  <c r="C9" i="23" s="1"/>
  <c r="C10" i="23" s="1"/>
  <c r="C13" i="23" s="1"/>
  <c r="E13" i="23" s="1"/>
  <c r="E16" i="23" s="1"/>
</calcChain>
</file>

<file path=xl/sharedStrings.xml><?xml version="1.0" encoding="utf-8"?>
<sst xmlns="http://schemas.openxmlformats.org/spreadsheetml/2006/main" count="321" uniqueCount="164">
  <si>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</si>
  <si>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</si>
  <si>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</si>
  <si>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</si>
  <si>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</si>
  <si>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</si>
  <si>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</si>
  <si>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</si>
  <si>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</si>
  <si>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</si>
  <si>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</si>
  <si>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</si>
  <si>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</si>
  <si>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</si>
  <si>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</si>
  <si>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</si>
  <si>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</si>
  <si>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</si>
  <si>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</si>
  <si>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</si>
  <si>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</si>
  <si>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</si>
  <si>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</si>
  <si>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</si>
  <si>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</si>
  <si>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</si>
  <si>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</si>
  <si>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</si>
  <si>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</si>
  <si>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</si>
  <si>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</si>
  <si>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</si>
  <si>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</si>
  <si>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</si>
  <si>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</si>
  <si>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</si>
  <si>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</si>
  <si>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</si>
  <si>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</si>
  <si>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</si>
  <si>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</si>
  <si>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</si>
  <si>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</si>
  <si>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</si>
  <si>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</si>
  <si>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</si>
  <si>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</si>
  <si>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</si>
  <si>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</si>
  <si>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</si>
  <si>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</si>
  <si>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</si>
  <si>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</si>
  <si>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</si>
  <si>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</si>
  <si>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</si>
  <si>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</si>
  <si>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</si>
  <si>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</si>
  <si>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</si>
  <si>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</si>
  <si>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</si>
  <si>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</si>
  <si>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</si>
  <si>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</si>
  <si>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</si>
  <si>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</si>
  <si>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</si>
  <si>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</si>
  <si>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</si>
  <si>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</si>
  <si>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</si>
  <si>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</si>
  <si>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</si>
  <si>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</si>
  <si>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</si>
  <si>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</si>
  <si>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</si>
  <si>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</si>
  <si>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</si>
  <si>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</si>
  <si>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</si>
  <si>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</si>
  <si>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</si>
  <si>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</si>
  <si>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</si>
  <si>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</si>
  <si>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</si>
  <si>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</si>
  <si>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</si>
  <si>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</si>
  <si>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</si>
  <si>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</si>
  <si>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</si>
  <si>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</si>
  <si>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</si>
  <si>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</si>
  <si>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</si>
  <si>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</si>
  <si>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</si>
  <si>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</si>
  <si>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</si>
  <si>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</si>
  <si>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</si>
  <si>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</si>
  <si>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</si>
  <si>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</si>
  <si>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</si>
  <si>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</si>
  <si>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</si>
  <si>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</si>
  <si>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</si>
  <si>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</si>
  <si>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</si>
  <si>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</si>
  <si>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</si>
  <si>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</si>
  <si>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</si>
  <si>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</si>
  <si>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</si>
  <si>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</si>
  <si>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</si>
  <si>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</si>
  <si>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</si>
  <si>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</si>
  <si>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</si>
  <si>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</si>
  <si>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</si>
  <si>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</si>
  <si>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</si>
  <si>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</si>
  <si>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</si>
  <si>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</si>
  <si>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</si>
  <si>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</si>
  <si>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</si>
  <si>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</si>
  <si>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</si>
  <si>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</si>
  <si>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</si>
  <si>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</si>
  <si>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</si>
  <si>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</si>
  <si>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</si>
  <si>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</si>
  <si>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</si>
  <si>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</si>
  <si>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</si>
  <si>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</si>
  <si>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</si>
  <si>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</si>
  <si>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</si>
  <si>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</si>
  <si>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</si>
  <si>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Ingen bortfald eller nedsættelse</t>
  </si>
  <si>
    <t xml:space="preserve">Flytning af ledning som følge af omlægning af Herlev Hospital </t>
  </si>
  <si>
    <t>Fane 12: Bortfald eller nedsættelse af omkostninger til mål, medfinansiering eller udvidelse</t>
  </si>
  <si>
    <t>Fane 13: Nøgletal</t>
  </si>
  <si>
    <t>Software</t>
  </si>
  <si>
    <t>SRO anlæg</t>
  </si>
  <si>
    <t>TAG-nummerering af ledningsnettet</t>
  </si>
  <si>
    <t>Ventiler på Ø110 mm &lt; Ledningsnet ≤ Ø 250 mm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</si>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</sst>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7" t="s">
        <v>137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34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33</v>
      </c>
      <c r="D14" s="66" t="s">
        <v>120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119</v>
      </c>
      <c r="D15" s="66" t="s">
        <v>122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121</v>
      </c>
      <c r="D16" s="66" t="s">
        <v>138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7</v>
      </c>
      <c r="D17" s="78" t="s">
        <v>123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131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124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132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81" t="s">
        <v>125</v>
      </c>
      <c r="E21" s="82"/>
      <c r="F21" s="82"/>
      <c r="G21" s="83"/>
      <c r="H21" s="1"/>
      <c r="I21" s="1"/>
    </row>
    <row r="22" spans="1:9" x14ac:dyDescent="0.25">
      <c r="A22" s="1"/>
      <c r="B22" s="1"/>
      <c r="C22" s="6" t="s">
        <v>12</v>
      </c>
      <c r="D22" s="70" t="s">
        <v>127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13</v>
      </c>
      <c r="D23" s="73" t="s">
        <v>126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27</v>
      </c>
      <c r="D24" s="73" t="s">
        <v>128</v>
      </c>
      <c r="E24" s="74"/>
      <c r="F24" s="74"/>
      <c r="G24" s="75"/>
      <c r="H24" s="1"/>
      <c r="I24" s="1"/>
    </row>
    <row r="25" spans="1:9" x14ac:dyDescent="0.25">
      <c r="A25" s="1"/>
      <c r="B25" s="1"/>
      <c r="C25" s="6" t="s">
        <v>31</v>
      </c>
      <c r="D25" s="73" t="s">
        <v>30</v>
      </c>
      <c r="E25" s="74"/>
      <c r="F25" s="74"/>
      <c r="G25" s="75"/>
      <c r="H25" s="1"/>
      <c r="I25" s="1"/>
    </row>
    <row r="26" spans="1:9" x14ac:dyDescent="0.25">
      <c r="A26" s="1"/>
      <c r="B26" s="1"/>
      <c r="C26" s="6" t="s">
        <v>32</v>
      </c>
      <c r="D26" s="84" t="s">
        <v>129</v>
      </c>
      <c r="E26" s="85"/>
      <c r="F26" s="85"/>
      <c r="G26" s="86"/>
      <c r="H26" s="1"/>
      <c r="I26" s="1"/>
    </row>
    <row r="27" spans="1:9" x14ac:dyDescent="0.25">
      <c r="A27" s="1"/>
      <c r="B27" s="1"/>
      <c r="C27" s="6" t="s">
        <v>130</v>
      </c>
      <c r="D27" s="84" t="s">
        <v>58</v>
      </c>
      <c r="E27" s="85"/>
      <c r="F27" s="85"/>
      <c r="G27" s="86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118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15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1" t="s">
        <v>85</v>
      </c>
      <c r="C9" s="92"/>
      <c r="D9" s="92"/>
      <c r="E9" s="92"/>
      <c r="F9" s="93"/>
      <c r="G9" s="55">
        <v>137211.37437389657</v>
      </c>
      <c r="H9" s="22" t="s">
        <v>3</v>
      </c>
      <c r="I9" s="1"/>
    </row>
    <row r="10" spans="1:9" x14ac:dyDescent="0.25">
      <c r="A10" s="1"/>
      <c r="B10" s="91" t="s">
        <v>86</v>
      </c>
      <c r="C10" s="92"/>
      <c r="D10" s="92"/>
      <c r="E10" s="92"/>
      <c r="F10" s="93"/>
      <c r="G10" s="55">
        <f>G9/G17</f>
        <v>6860568.7186948285</v>
      </c>
      <c r="H10" s="22" t="s">
        <v>3</v>
      </c>
      <c r="I10" s="1"/>
    </row>
    <row r="11" spans="1:9" x14ac:dyDescent="0.25">
      <c r="A11" s="1"/>
      <c r="B11" s="91" t="s">
        <v>87</v>
      </c>
      <c r="C11" s="92"/>
      <c r="D11" s="92"/>
      <c r="E11" s="92"/>
      <c r="F11" s="93"/>
      <c r="G11" s="55">
        <v>40093.40967135234</v>
      </c>
      <c r="H11" s="22" t="s">
        <v>3</v>
      </c>
      <c r="I11" s="1"/>
    </row>
    <row r="12" spans="1:9" x14ac:dyDescent="0.25">
      <c r="A12" s="1"/>
      <c r="B12" s="91" t="s">
        <v>88</v>
      </c>
      <c r="C12" s="92"/>
      <c r="D12" s="92"/>
      <c r="E12" s="92"/>
      <c r="F12" s="93"/>
      <c r="G12" s="55">
        <f>G11/G19</f>
        <v>4405869.1946541034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81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1" t="s">
        <v>90</v>
      </c>
      <c r="C17" s="92"/>
      <c r="D17" s="92"/>
      <c r="E17" s="92"/>
      <c r="F17" s="93"/>
      <c r="G17" s="54">
        <v>0.02</v>
      </c>
      <c r="H17" s="22"/>
      <c r="I17" s="1"/>
    </row>
    <row r="18" spans="1:9" x14ac:dyDescent="0.25">
      <c r="A18" s="1"/>
      <c r="B18" s="91" t="s">
        <v>89</v>
      </c>
      <c r="C18" s="92"/>
      <c r="D18" s="92"/>
      <c r="E18" s="92"/>
      <c r="F18" s="93"/>
      <c r="G18" s="54">
        <v>0.02</v>
      </c>
      <c r="H18" s="22"/>
      <c r="I18" s="1"/>
    </row>
    <row r="19" spans="1:9" x14ac:dyDescent="0.25">
      <c r="A19" s="1"/>
      <c r="B19" s="91" t="s">
        <v>91</v>
      </c>
      <c r="C19" s="92"/>
      <c r="D19" s="92"/>
      <c r="E19" s="92"/>
      <c r="F19" s="93"/>
      <c r="G19" s="54">
        <v>9.1000000000000004E-3</v>
      </c>
      <c r="H19" s="22"/>
      <c r="I19" s="1"/>
    </row>
    <row r="20" spans="1:9" x14ac:dyDescent="0.25">
      <c r="A20" s="1"/>
      <c r="B20" s="91" t="s">
        <v>149</v>
      </c>
      <c r="C20" s="92"/>
      <c r="D20" s="92"/>
      <c r="E20" s="92"/>
      <c r="F20" s="93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24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1" t="s">
        <v>18</v>
      </c>
      <c r="C9" s="92"/>
      <c r="D9" s="92"/>
      <c r="E9" s="92"/>
      <c r="F9" s="93"/>
      <c r="G9" s="11">
        <v>-8307459</v>
      </c>
      <c r="H9" s="22" t="s">
        <v>3</v>
      </c>
      <c r="I9" s="1"/>
    </row>
    <row r="10" spans="1:9" x14ac:dyDescent="0.25">
      <c r="A10" s="1"/>
      <c r="B10" s="91" t="s">
        <v>53</v>
      </c>
      <c r="C10" s="92"/>
      <c r="D10" s="92"/>
      <c r="E10" s="92"/>
      <c r="F10" s="93"/>
      <c r="G10" s="11">
        <v>-6518619</v>
      </c>
      <c r="H10" s="22" t="s">
        <v>3</v>
      </c>
      <c r="I10" s="1"/>
    </row>
    <row r="11" spans="1:9" x14ac:dyDescent="0.25">
      <c r="A11" s="1"/>
      <c r="B11" s="100" t="s">
        <v>21</v>
      </c>
      <c r="C11" s="101"/>
      <c r="D11" s="101"/>
      <c r="E11" s="101"/>
      <c r="F11" s="102"/>
      <c r="G11" s="31">
        <f>G9-G10</f>
        <v>-1788840</v>
      </c>
      <c r="H11" s="26" t="s">
        <v>3</v>
      </c>
      <c r="I11" s="1"/>
    </row>
    <row r="12" spans="1:9" x14ac:dyDescent="0.25">
      <c r="A12" s="1"/>
      <c r="B12" s="91" t="s">
        <v>19</v>
      </c>
      <c r="C12" s="92"/>
      <c r="D12" s="92"/>
      <c r="E12" s="92"/>
      <c r="F12" s="93"/>
      <c r="G12" s="11">
        <v>2</v>
      </c>
      <c r="H12" s="22" t="s">
        <v>43</v>
      </c>
      <c r="I12" s="1"/>
    </row>
    <row r="13" spans="1:9" x14ac:dyDescent="0.25">
      <c r="A13" s="1"/>
      <c r="B13" s="94" t="s">
        <v>17</v>
      </c>
      <c r="C13" s="95"/>
      <c r="D13" s="95"/>
      <c r="E13" s="95"/>
      <c r="F13" s="96"/>
      <c r="G13" s="20">
        <f>IF(G12 = 0,0,G11/G12)</f>
        <v>-894420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136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98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1" t="s">
        <v>93</v>
      </c>
      <c r="C9" s="92"/>
      <c r="D9" s="93"/>
      <c r="E9" s="11">
        <v>23983501.620671313</v>
      </c>
      <c r="F9" s="22" t="s">
        <v>3</v>
      </c>
      <c r="G9" s="19"/>
      <c r="H9" s="27"/>
      <c r="I9" s="1"/>
    </row>
    <row r="10" spans="1:9" x14ac:dyDescent="0.25">
      <c r="A10" s="1"/>
      <c r="B10" s="91" t="s">
        <v>94</v>
      </c>
      <c r="C10" s="92"/>
      <c r="D10" s="93"/>
      <c r="E10" s="11">
        <v>23273311</v>
      </c>
      <c r="F10" s="22" t="s">
        <v>3</v>
      </c>
      <c r="G10" s="14"/>
      <c r="H10" s="28"/>
      <c r="I10" s="1"/>
    </row>
    <row r="11" spans="1:9" x14ac:dyDescent="0.25">
      <c r="A11" s="1"/>
      <c r="B11" s="91" t="s">
        <v>99</v>
      </c>
      <c r="C11" s="92"/>
      <c r="D11" s="93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3" t="s">
        <v>107</v>
      </c>
      <c r="C12" s="104"/>
      <c r="D12" s="105"/>
      <c r="E12" s="17">
        <f>E9-(E10-E11)</f>
        <v>710190.62067131326</v>
      </c>
      <c r="F12" s="25" t="s">
        <v>3</v>
      </c>
      <c r="G12" s="17">
        <f>E12</f>
        <v>710190.62067131326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104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1" t="s">
        <v>101</v>
      </c>
      <c r="C17" s="92"/>
      <c r="D17" s="93"/>
      <c r="E17" s="11">
        <v>1419142.9470666666</v>
      </c>
      <c r="F17" s="22" t="s">
        <v>3</v>
      </c>
      <c r="G17" s="19"/>
      <c r="H17" s="27"/>
      <c r="I17" s="1"/>
    </row>
    <row r="18" spans="1:9" x14ac:dyDescent="0.25">
      <c r="A18" s="1"/>
      <c r="B18" s="91" t="s">
        <v>102</v>
      </c>
      <c r="C18" s="92"/>
      <c r="D18" s="93"/>
      <c r="E18" s="11">
        <v>-2305503.7504474521</v>
      </c>
      <c r="F18" s="22" t="s">
        <v>3</v>
      </c>
      <c r="G18" s="14"/>
      <c r="H18" s="28"/>
      <c r="I18" s="1"/>
    </row>
    <row r="19" spans="1:9" x14ac:dyDescent="0.25">
      <c r="A19" s="1"/>
      <c r="B19" s="103" t="s">
        <v>105</v>
      </c>
      <c r="C19" s="104"/>
      <c r="D19" s="105"/>
      <c r="E19" s="17">
        <f>SUM(E17:E18)</f>
        <v>-886360.80338078551</v>
      </c>
      <c r="F19" s="25" t="s">
        <v>3</v>
      </c>
      <c r="G19" s="17">
        <f>E19</f>
        <v>-886360.80338078551</v>
      </c>
      <c r="H19" s="25" t="s">
        <v>3</v>
      </c>
      <c r="I19" s="1"/>
    </row>
    <row r="20" spans="1:9" x14ac:dyDescent="0.25">
      <c r="A20" s="1"/>
      <c r="B20" s="103" t="s">
        <v>106</v>
      </c>
      <c r="C20" s="104"/>
      <c r="D20" s="105"/>
      <c r="E20" s="17">
        <f>SUM(E17:E18)*(1+Prisudvikling2018)</f>
        <v>-901872.1174399493</v>
      </c>
      <c r="F20" s="25" t="s">
        <v>3</v>
      </c>
      <c r="G20" s="17">
        <f>E20</f>
        <v>-901872.1174399493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4" t="s">
        <v>103</v>
      </c>
      <c r="C24" s="95"/>
      <c r="D24" s="95"/>
      <c r="E24" s="95"/>
      <c r="F24" s="95"/>
      <c r="G24" s="95"/>
      <c r="H24" s="96"/>
      <c r="I24" s="1"/>
    </row>
    <row r="25" spans="1:9" x14ac:dyDescent="0.25">
      <c r="A25" s="1"/>
      <c r="B25" s="109" t="s">
        <v>109</v>
      </c>
      <c r="C25" s="110"/>
      <c r="D25" s="111"/>
      <c r="E25" s="11">
        <f>IF(E12&lt;0,E20+E12,IF(E20+E12&lt;0,E20+E12,IF(E20&lt;0,0,E20)))</f>
        <v>-191681.49676863605</v>
      </c>
      <c r="F25" s="22" t="s">
        <v>3</v>
      </c>
      <c r="G25" s="14"/>
      <c r="H25" s="28"/>
      <c r="I25" s="1"/>
    </row>
    <row r="26" spans="1:9" x14ac:dyDescent="0.25">
      <c r="A26" s="1"/>
      <c r="B26" s="109" t="s">
        <v>100</v>
      </c>
      <c r="C26" s="110"/>
      <c r="D26" s="111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9" t="s">
        <v>111</v>
      </c>
      <c r="C27" s="110"/>
      <c r="D27" s="111"/>
      <c r="E27" s="11">
        <f>E25/E26</f>
        <v>-95840.748384318023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6" t="s">
        <v>108</v>
      </c>
      <c r="C28" s="107"/>
      <c r="D28" s="108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4" t="s">
        <v>110</v>
      </c>
      <c r="C29" s="95"/>
      <c r="D29" s="95"/>
      <c r="E29" s="95"/>
      <c r="F29" s="96"/>
      <c r="G29" s="20">
        <f>E27</f>
        <v>-95840.748384318023</v>
      </c>
      <c r="H29" s="21" t="s">
        <v>3</v>
      </c>
      <c r="I29" s="1"/>
    </row>
    <row r="30" spans="1:9" x14ac:dyDescent="0.25">
      <c r="A30" s="1"/>
      <c r="B30" s="94" t="s">
        <v>112</v>
      </c>
      <c r="C30" s="95"/>
      <c r="D30" s="95"/>
      <c r="E30" s="95"/>
      <c r="F30" s="96"/>
      <c r="G30" s="20">
        <f>G29*(1+Prisudvikling2019)^2</f>
        <v>-99107.538755853995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142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143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158</v>
      </c>
      <c r="C10" s="61">
        <v>5</v>
      </c>
      <c r="D10" s="11">
        <v>25770.3</v>
      </c>
      <c r="E10" s="11">
        <f>D10/C10</f>
        <v>5154.0599999999995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60" t="s">
        <v>159</v>
      </c>
      <c r="C11" s="61">
        <v>10</v>
      </c>
      <c r="D11" s="11">
        <v>549657.67000000004</v>
      </c>
      <c r="E11" s="11">
        <f>D11/C11</f>
        <v>54965.767000000007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160</v>
      </c>
      <c r="C12" s="61">
        <v>10</v>
      </c>
      <c r="D12" s="11">
        <v>29965.51</v>
      </c>
      <c r="E12" s="11">
        <f t="shared" ref="E12:E13" si="0">D12/C12</f>
        <v>2996.5509999999999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161</v>
      </c>
      <c r="C13" s="61">
        <v>75</v>
      </c>
      <c r="D13" s="11">
        <v>20336.830000000002</v>
      </c>
      <c r="E13" s="11">
        <f t="shared" si="0"/>
        <v>271.15773333333334</v>
      </c>
      <c r="F13" s="11">
        <v>0</v>
      </c>
      <c r="G13" s="11">
        <v>0</v>
      </c>
      <c r="H13" s="22" t="s">
        <v>3</v>
      </c>
      <c r="I13" s="1"/>
    </row>
    <row r="14" spans="1:9" x14ac:dyDescent="0.25">
      <c r="A14" s="1"/>
      <c r="B14" s="94" t="s">
        <v>144</v>
      </c>
      <c r="C14" s="95"/>
      <c r="D14" s="96"/>
      <c r="E14" s="20">
        <f>SUM(E10:E13)</f>
        <v>63387.535733333338</v>
      </c>
      <c r="F14" s="20">
        <f t="shared" ref="F14:G14" si="1">SUM(F10:F13)</f>
        <v>0</v>
      </c>
      <c r="G14" s="20">
        <f t="shared" si="1"/>
        <v>0</v>
      </c>
      <c r="H14" s="2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44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Anlægsprojekter'!F14</f>
        <v>0</v>
      </c>
      <c r="E10" s="22" t="s">
        <v>3</v>
      </c>
      <c r="F10" s="11">
        <f>SUM('Fane 10. Anlægsprojekter'!E14,'Fane 10. Anlægsprojekter'!G14)</f>
        <v>63387.535733333338</v>
      </c>
      <c r="G10" s="22" t="s">
        <v>3</v>
      </c>
      <c r="H10" s="1"/>
    </row>
    <row r="11" spans="1:8" ht="27.75" customHeight="1" x14ac:dyDescent="0.25">
      <c r="A11" s="1"/>
      <c r="B11" s="60" t="s">
        <v>155</v>
      </c>
      <c r="C11" s="63"/>
      <c r="D11" s="53">
        <v>0</v>
      </c>
      <c r="E11" s="22" t="s">
        <v>3</v>
      </c>
      <c r="F11" s="11">
        <v>3403</v>
      </c>
      <c r="G11" s="22" t="s">
        <v>3</v>
      </c>
      <c r="H11" s="1"/>
    </row>
    <row r="12" spans="1:8" x14ac:dyDescent="0.25">
      <c r="A12" s="1"/>
      <c r="B12" s="41" t="s">
        <v>145</v>
      </c>
      <c r="C12" s="43"/>
      <c r="D12" s="20">
        <f>SUM(D10:D11)</f>
        <v>0</v>
      </c>
      <c r="E12" s="21" t="s">
        <v>3</v>
      </c>
      <c r="F12" s="20">
        <f>SUM(F10:F11)</f>
        <v>66790.535733333338</v>
      </c>
      <c r="G12" s="21" t="s">
        <v>3</v>
      </c>
      <c r="H12" s="1"/>
    </row>
    <row r="13" spans="1:8" x14ac:dyDescent="0.25">
      <c r="A13" s="1"/>
      <c r="B13" s="41" t="s">
        <v>146</v>
      </c>
      <c r="C13" s="43"/>
      <c r="D13" s="20">
        <f>D12*(1+Prisudvikling2019)</f>
        <v>0</v>
      </c>
      <c r="E13" s="21" t="s">
        <v>3</v>
      </c>
      <c r="F13" s="20">
        <f>F12*(1+Prisudvikling2019)</f>
        <v>67919.295787226671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156</v>
      </c>
      <c r="C3" s="89"/>
      <c r="D3" s="89"/>
      <c r="E3" s="89"/>
      <c r="F3" s="89"/>
      <c r="G3" s="89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157</v>
      </c>
      <c r="C3" s="89"/>
      <c r="D3" s="89"/>
      <c r="E3" s="89"/>
      <c r="F3" s="89"/>
      <c r="G3" s="1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47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10653859.213483021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-10259.013344060248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-157947.71534006091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5" t="s">
        <v>77</v>
      </c>
      <c r="C12" s="7">
        <f>'Fane 11. Tillæg'!D13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5" t="s">
        <v>76</v>
      </c>
      <c r="C13" s="11">
        <f>'Fane 11. Tillæg'!F13</f>
        <v>67919.295787226671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5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5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5" t="s">
        <v>42</v>
      </c>
      <c r="C16" s="11">
        <f>SUM(C9:C15)*Prisudvikling2019</f>
        <v>178355.36309190551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5" t="s">
        <v>14</v>
      </c>
      <c r="C17" s="11">
        <f>-SUM(C9:C16)*'Fane 6. Individuelt eff. krav'!G9</f>
        <v>-214638.5428735606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5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-136530.99385540761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5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-37827.665214379434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4" t="s">
        <v>46</v>
      </c>
      <c r="C20" s="17">
        <f>SUM(C9:C19)</f>
        <v>10342929.941734681</v>
      </c>
      <c r="D20" s="18" t="s">
        <v>3</v>
      </c>
      <c r="E20" s="17">
        <f>C20</f>
        <v>10342929.941734681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16955632.367868591</v>
      </c>
      <c r="D22" s="18" t="s">
        <v>3</v>
      </c>
      <c r="E22" s="17">
        <f>C22</f>
        <v>16955632.367868591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76964.606039831095</v>
      </c>
      <c r="D24" s="18" t="s">
        <v>3</v>
      </c>
      <c r="E24" s="17">
        <f>C24</f>
        <v>76964.606039831095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-894420</v>
      </c>
      <c r="D26" s="18" t="s">
        <v>3</v>
      </c>
      <c r="E26" s="17">
        <f>C26</f>
        <v>-894420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-99107.538755853995</v>
      </c>
      <c r="D28" s="18" t="s">
        <v>3</v>
      </c>
      <c r="E28" s="17">
        <f>C28</f>
        <v>-99107.538755853995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26381999.376887251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48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10342929.941734681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174795.5160153161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-210354.50915499992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-136061.60029853272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-38132.290267520875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10133177.058028942</v>
      </c>
      <c r="D14" s="18" t="s">
        <v>3</v>
      </c>
      <c r="E14" s="17">
        <f>C14</f>
        <v>10133177.058028942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17242182.55488557</v>
      </c>
      <c r="D16" s="18" t="s">
        <v>3</v>
      </c>
      <c r="E16" s="17">
        <f>C16</f>
        <v>17242182.55488557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-894420</v>
      </c>
      <c r="D18" s="18" t="s">
        <v>3</v>
      </c>
      <c r="E18" s="17">
        <f>C18</f>
        <v>-894420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-100782.45616082792</v>
      </c>
      <c r="D20" s="18" t="s">
        <v>3</v>
      </c>
      <c r="E20" s="17">
        <f>C20</f>
        <v>-100782.45616082792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26380157.156753682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114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49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10133177.058028942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171250.69228068911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-206088.55500619262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-135593.82051670636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-38439.368457076518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9924306.0063296556</v>
      </c>
      <c r="D13" s="18" t="s">
        <v>3</v>
      </c>
      <c r="E13" s="17">
        <f>C13</f>
        <v>9924306.0063296556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17533575.440063134</v>
      </c>
      <c r="D15" s="18" t="s">
        <v>3</v>
      </c>
      <c r="E15" s="17">
        <f>C15</f>
        <v>17533575.440063134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27457881.446392789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115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49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9924306.0063296556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167720.77150697116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-201840.53555673253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-135127.64896176991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-38748.919538080299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9716309.6737800445</v>
      </c>
      <c r="D13" s="18" t="s">
        <v>3</v>
      </c>
      <c r="E13" s="17">
        <f>C13</f>
        <v>9716309.6737800445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17829892.865000196</v>
      </c>
      <c r="D15" s="18" t="s">
        <v>3</v>
      </c>
      <c r="E15" s="17">
        <f>C15</f>
        <v>17829892.865000196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27546202.538780242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116</v>
      </c>
      <c r="C3" s="89"/>
      <c r="D3" s="89"/>
      <c r="E3" s="89"/>
      <c r="F3" s="89"/>
      <c r="G3" s="89"/>
      <c r="H3" s="89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28747568.833924193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18093709.620441172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10653859.213483021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133</v>
      </c>
      <c r="C3" s="89"/>
      <c r="D3" s="89"/>
      <c r="E3" s="89"/>
      <c r="F3" s="89"/>
      <c r="G3" s="89"/>
      <c r="H3" s="1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62</v>
      </c>
      <c r="C8" s="95"/>
      <c r="D8" s="95"/>
      <c r="E8" s="95"/>
      <c r="F8" s="95"/>
      <c r="G8" s="96"/>
      <c r="H8" s="1"/>
      <c r="I8" s="1"/>
    </row>
    <row r="9" spans="1:9" x14ac:dyDescent="0.25">
      <c r="A9" s="1"/>
      <c r="B9" s="91" t="s">
        <v>63</v>
      </c>
      <c r="C9" s="92"/>
      <c r="D9" s="92"/>
      <c r="E9" s="93"/>
      <c r="F9" s="11">
        <v>6912787.9186321767</v>
      </c>
      <c r="G9" s="22" t="s">
        <v>3</v>
      </c>
      <c r="H9" s="1"/>
      <c r="I9" s="1"/>
    </row>
    <row r="10" spans="1:9" x14ac:dyDescent="0.25">
      <c r="A10" s="1"/>
      <c r="B10" s="91" t="s">
        <v>64</v>
      </c>
      <c r="C10" s="92"/>
      <c r="D10" s="92"/>
      <c r="E10" s="93"/>
      <c r="F10" s="11">
        <v>4390570.5588816199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4" t="s">
        <v>69</v>
      </c>
      <c r="C14" s="95"/>
      <c r="D14" s="95"/>
      <c r="E14" s="95"/>
      <c r="F14" s="95"/>
      <c r="G14" s="96"/>
      <c r="H14" s="1"/>
      <c r="I14" s="1"/>
    </row>
    <row r="15" spans="1:9" x14ac:dyDescent="0.25">
      <c r="A15" s="1"/>
      <c r="B15" s="91" t="s">
        <v>37</v>
      </c>
      <c r="C15" s="92"/>
      <c r="D15" s="92"/>
      <c r="E15" s="93"/>
      <c r="F15" s="11">
        <v>6902699.4012321765</v>
      </c>
      <c r="G15" s="22" t="s">
        <v>3</v>
      </c>
      <c r="H15" s="1"/>
      <c r="I15" s="1"/>
    </row>
    <row r="16" spans="1:9" x14ac:dyDescent="0.25">
      <c r="A16" s="1"/>
      <c r="B16" s="91" t="s">
        <v>38</v>
      </c>
      <c r="C16" s="92"/>
      <c r="D16" s="92"/>
      <c r="E16" s="93"/>
      <c r="F16" s="11">
        <v>4235247.7981971269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4" t="s">
        <v>29</v>
      </c>
      <c r="C20" s="95"/>
      <c r="D20" s="95"/>
      <c r="E20" s="95"/>
      <c r="F20" s="95"/>
      <c r="G20" s="96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7" t="s">
        <v>65</v>
      </c>
      <c r="C22" s="98"/>
      <c r="D22" s="53">
        <f>F15-F9</f>
        <v>-10088.517400000244</v>
      </c>
      <c r="E22" s="22" t="s">
        <v>3</v>
      </c>
      <c r="F22" s="11">
        <f>D22*(1+Prisudvikling2019)</f>
        <v>-10259.013344060248</v>
      </c>
      <c r="G22" s="22" t="s">
        <v>3</v>
      </c>
      <c r="H22" s="1"/>
      <c r="I22" s="1"/>
    </row>
    <row r="23" spans="1:9" ht="15" customHeight="1" x14ac:dyDescent="0.25">
      <c r="A23" s="1"/>
      <c r="B23" s="97" t="s">
        <v>66</v>
      </c>
      <c r="C23" s="98"/>
      <c r="D23" s="53">
        <f>F16-F10</f>
        <v>-155322.760684493</v>
      </c>
      <c r="E23" s="22" t="s">
        <v>3</v>
      </c>
      <c r="F23" s="11">
        <f>D23*(1+Prisudvikling2019)</f>
        <v>-157947.71534006091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0" t="s">
        <v>97</v>
      </c>
      <c r="C26" s="90"/>
      <c r="D26" s="90"/>
      <c r="E26" s="90"/>
      <c r="F26" s="90"/>
      <c r="G26" s="90"/>
      <c r="H26" s="1"/>
      <c r="I26" s="1"/>
    </row>
    <row r="27" spans="1:9" ht="27.75" customHeight="1" x14ac:dyDescent="0.25">
      <c r="A27" s="1"/>
      <c r="B27" s="90" t="s">
        <v>139</v>
      </c>
      <c r="C27" s="90"/>
      <c r="D27" s="90"/>
      <c r="E27" s="90"/>
      <c r="F27" s="90"/>
      <c r="G27" s="9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134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4" t="s">
        <v>68</v>
      </c>
      <c r="C8" s="95"/>
      <c r="D8" s="95"/>
      <c r="E8" s="95"/>
      <c r="F8" s="96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162</v>
      </c>
      <c r="C10" s="48"/>
      <c r="D10" s="49"/>
      <c r="E10" s="11">
        <v>9023237.5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43571</v>
      </c>
      <c r="F11" s="22" t="s">
        <v>3</v>
      </c>
      <c r="G11" s="1"/>
      <c r="H11" s="1"/>
    </row>
    <row r="12" spans="1:8" ht="26.25" x14ac:dyDescent="0.25">
      <c r="A12" s="1"/>
      <c r="B12" s="44" t="s">
        <v>151</v>
      </c>
      <c r="C12" s="48"/>
      <c r="D12" s="49"/>
      <c r="E12" s="11">
        <v>7069432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33043</v>
      </c>
      <c r="F13" s="22" t="s">
        <v>3</v>
      </c>
      <c r="G13" s="1"/>
      <c r="H13" s="1"/>
    </row>
    <row r="14" spans="1:8" x14ac:dyDescent="0.25">
      <c r="A14" s="1"/>
      <c r="B14" s="44" t="s">
        <v>153</v>
      </c>
      <c r="C14" s="48"/>
      <c r="D14" s="49"/>
      <c r="E14" s="11">
        <v>12508</v>
      </c>
      <c r="F14" s="22" t="s">
        <v>3</v>
      </c>
      <c r="G14" s="1"/>
      <c r="H14" s="1"/>
    </row>
    <row r="15" spans="1:8" x14ac:dyDescent="0.25">
      <c r="A15" s="1"/>
      <c r="B15" s="44" t="s">
        <v>163</v>
      </c>
      <c r="C15" s="48"/>
      <c r="D15" s="49"/>
      <c r="E15" s="11">
        <v>214948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16396739.5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16955632.367868591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117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14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1" t="s">
        <v>14</v>
      </c>
      <c r="C9" s="92"/>
      <c r="D9" s="92"/>
      <c r="E9" s="92"/>
      <c r="F9" s="93"/>
      <c r="G9" s="54">
        <v>0.02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9" t="s">
        <v>80</v>
      </c>
      <c r="C12" s="99"/>
      <c r="D12" s="99"/>
      <c r="E12" s="99"/>
      <c r="F12" s="99"/>
      <c r="G12" s="99"/>
      <c r="H12" s="99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2018-10-10T12:16:53Z</dcterms:modified>
</cp:coreProperties>
</file>