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<sst xmlns="http://schemas.openxmlformats.org/spreadsheetml/2006/main" count="312" uniqueCount="160">
  <si>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</si>
  <si>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</si>
  <si>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</si>
  <si>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</si>
  <si>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</si>
  <si>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</si>
  <si>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</si>
  <si>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</si>
  <si>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</si>
  <si>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</si>
  <si>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</si>
  <si>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</si>
  <si>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</si>
  <si>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</si>
  <si>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</si>
  <si>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</si>
  <si>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</si>
  <si>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</si>
  <si>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</si>
  <si>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</si>
  <si>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</si>
  <si>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</si>
  <si>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</si>
  <si>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</si>
  <si>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</si>
  <si>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</si>
  <si>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</si>
  <si>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</si>
  <si>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</si>
  <si>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</si>
  <si>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</si>
  <si>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</si>
  <si>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</si>
  <si>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</si>
  <si>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</si>
  <si>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</si>
  <si>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</si>
  <si>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</si>
  <si>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</si>
  <si>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</si>
  <si>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</si>
  <si>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</si>
  <si>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</si>
  <si>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</si>
  <si>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</si>
  <si>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</si>
  <si>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</si>
  <si>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</si>
  <si>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</si>
  <si>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</si>
  <si>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</si>
  <si>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</si>
  <si>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</si>
  <si>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</si>
  <si>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</si>
  <si>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</si>
  <si>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</si>
  <si>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</si>
  <si>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</si>
  <si>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</si>
  <si>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</si>
  <si>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</si>
  <si>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</si>
  <si>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</si>
  <si>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</si>
  <si>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</si>
  <si>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</si>
  <si>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</si>
  <si>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</si>
  <si>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</si>
  <si>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</si>
  <si>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</si>
  <si>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</si>
  <si>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</si>
  <si>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</si>
  <si>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</si>
  <si>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</si>
  <si>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</si>
  <si>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</si>
  <si>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</si>
  <si>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</si>
  <si>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</si>
  <si>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</si>
  <si>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</si>
  <si>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</si>
  <si>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</si>
  <si>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</si>
  <si>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</si>
  <si>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</si>
  <si>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</si>
  <si>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</si>
  <si>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</si>
  <si>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</si>
  <si>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</si>
  <si>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</si>
  <si>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</si>
  <si>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</si>
  <si>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</si>
  <si>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</si>
  <si>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</si>
  <si>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</si>
  <si>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</si>
  <si>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</si>
  <si>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</si>
  <si>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</si>
  <si>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</si>
  <si>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</si>
  <si>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</si>
  <si>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</si>
  <si>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</si>
  <si>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</si>
  <si>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</si>
  <si>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</si>
  <si>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</si>
  <si>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</si>
  <si>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</si>
  <si>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</si>
  <si>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</si>
  <si>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</si>
  <si>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</si>
  <si>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</si>
  <si>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</si>
  <si>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</si>
  <si>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</si>
  <si>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</si>
  <si>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</si>
  <si>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</si>
  <si>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</si>
  <si>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</si>
  <si>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</si>
  <si>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</si>
  <si>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</si>
  <si>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</si>
  <si>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</si>
  <si>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</si>
  <si>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</si>
  <si>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</si>
  <si>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</si>
  <si>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</si>
  <si>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</si>
  <si>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</si>
  <si>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</si>
  <si>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</si>
  <si>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</si>
  <si>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</si>
  <si>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</si>
  <si>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</si>
  <si>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</si>
  <si>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</si>
  <si>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</si>
  <si>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</si>
  <si>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</si>
  <si>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Køb af ydelser og produkter fra andre vandselskaber reguleret af vandsektorloven</t>
  </si>
  <si>
    <t>Skatter og afgifter</t>
  </si>
  <si>
    <t>Tjenestemandspensopmer</t>
  </si>
  <si>
    <t>Undersøgelsesudgifter i forbindelse med fusion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</si>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</sst>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6" fillId="0" borderId="1" xfId="0" applyFont="1" applyBorder="1" applyProtection="1"/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166" fontId="8" fillId="9" borderId="1" xfId="4" applyNumberFormat="1" applyFont="1" applyFill="1" applyBorder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7" t="s">
        <v>137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34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33</v>
      </c>
      <c r="D14" s="66" t="s">
        <v>120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119</v>
      </c>
      <c r="D15" s="66" t="s">
        <v>122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121</v>
      </c>
      <c r="D16" s="66" t="s">
        <v>138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7</v>
      </c>
      <c r="D17" s="78" t="s">
        <v>123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131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124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132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81" t="s">
        <v>125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12</v>
      </c>
      <c r="D22" s="70" t="s">
        <v>127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3" t="s">
        <v>126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27</v>
      </c>
      <c r="D24" s="73" t="s">
        <v>128</v>
      </c>
      <c r="E24" s="74"/>
      <c r="F24" s="74"/>
      <c r="G24" s="75"/>
      <c r="H24" s="1"/>
      <c r="I24" s="1"/>
    </row>
    <row r="25" spans="1:9" x14ac:dyDescent="0.25">
      <c r="A25" s="1"/>
      <c r="B25" s="1"/>
      <c r="C25" s="6" t="s">
        <v>31</v>
      </c>
      <c r="D25" s="73" t="s">
        <v>30</v>
      </c>
      <c r="E25" s="74"/>
      <c r="F25" s="74"/>
      <c r="G25" s="75"/>
      <c r="H25" s="1"/>
      <c r="I25" s="1"/>
    </row>
    <row r="26" spans="1:9" x14ac:dyDescent="0.25">
      <c r="A26" s="1"/>
      <c r="B26" s="1"/>
      <c r="C26" s="6" t="s">
        <v>32</v>
      </c>
      <c r="D26" s="84" t="s">
        <v>129</v>
      </c>
      <c r="E26" s="85"/>
      <c r="F26" s="85"/>
      <c r="G26" s="86"/>
      <c r="H26" s="1"/>
      <c r="I26" s="1"/>
    </row>
    <row r="27" spans="1:9" x14ac:dyDescent="0.25">
      <c r="A27" s="1"/>
      <c r="B27" s="1"/>
      <c r="C27" s="6" t="s">
        <v>130</v>
      </c>
      <c r="D27" s="84" t="s">
        <v>58</v>
      </c>
      <c r="E27" s="85"/>
      <c r="F27" s="85"/>
      <c r="G27" s="86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118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15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85</v>
      </c>
      <c r="C9" s="92"/>
      <c r="D9" s="92"/>
      <c r="E9" s="92"/>
      <c r="F9" s="93"/>
      <c r="G9" s="55">
        <v>165901.73936699997</v>
      </c>
      <c r="H9" s="22" t="s">
        <v>3</v>
      </c>
      <c r="I9" s="1"/>
    </row>
    <row r="10" spans="1:9" x14ac:dyDescent="0.25">
      <c r="A10" s="1"/>
      <c r="B10" s="91" t="s">
        <v>86</v>
      </c>
      <c r="C10" s="92"/>
      <c r="D10" s="92"/>
      <c r="E10" s="92"/>
      <c r="F10" s="93"/>
      <c r="G10" s="55">
        <f>G9/G17</f>
        <v>8295086.9683499988</v>
      </c>
      <c r="H10" s="22" t="s">
        <v>3</v>
      </c>
      <c r="I10" s="1"/>
    </row>
    <row r="11" spans="1:9" x14ac:dyDescent="0.25">
      <c r="A11" s="1"/>
      <c r="B11" s="91" t="s">
        <v>87</v>
      </c>
      <c r="C11" s="92"/>
      <c r="D11" s="92"/>
      <c r="E11" s="92"/>
      <c r="F11" s="93"/>
      <c r="G11" s="55">
        <v>64414.312508112023</v>
      </c>
      <c r="H11" s="22" t="s">
        <v>3</v>
      </c>
      <c r="I11" s="1"/>
    </row>
    <row r="12" spans="1:9" x14ac:dyDescent="0.25">
      <c r="A12" s="1"/>
      <c r="B12" s="91" t="s">
        <v>88</v>
      </c>
      <c r="C12" s="92"/>
      <c r="D12" s="92"/>
      <c r="E12" s="92"/>
      <c r="F12" s="93"/>
      <c r="G12" s="55">
        <f>G11/G19</f>
        <v>7078495.8800123101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81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1" t="s">
        <v>90</v>
      </c>
      <c r="C17" s="92"/>
      <c r="D17" s="92"/>
      <c r="E17" s="92"/>
      <c r="F17" s="93"/>
      <c r="G17" s="54">
        <v>0.02</v>
      </c>
      <c r="H17" s="22"/>
      <c r="I17" s="1"/>
    </row>
    <row r="18" spans="1:9" x14ac:dyDescent="0.25">
      <c r="A18" s="1"/>
      <c r="B18" s="91" t="s">
        <v>89</v>
      </c>
      <c r="C18" s="92"/>
      <c r="D18" s="92"/>
      <c r="E18" s="92"/>
      <c r="F18" s="93"/>
      <c r="G18" s="54">
        <v>0.02</v>
      </c>
      <c r="H18" s="22"/>
      <c r="I18" s="1"/>
    </row>
    <row r="19" spans="1:9" x14ac:dyDescent="0.25">
      <c r="A19" s="1"/>
      <c r="B19" s="91" t="s">
        <v>91</v>
      </c>
      <c r="C19" s="92"/>
      <c r="D19" s="92"/>
      <c r="E19" s="92"/>
      <c r="F19" s="93"/>
      <c r="G19" s="54">
        <v>9.1000000000000004E-3</v>
      </c>
      <c r="H19" s="22"/>
      <c r="I19" s="1"/>
    </row>
    <row r="20" spans="1:9" x14ac:dyDescent="0.25">
      <c r="A20" s="1"/>
      <c r="B20" s="91" t="s">
        <v>149</v>
      </c>
      <c r="C20" s="92"/>
      <c r="D20" s="92"/>
      <c r="E20" s="92"/>
      <c r="F20" s="93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18</v>
      </c>
      <c r="C9" s="92"/>
      <c r="D9" s="92"/>
      <c r="E9" s="92"/>
      <c r="F9" s="93"/>
      <c r="G9" s="11">
        <v>5130069</v>
      </c>
      <c r="H9" s="22" t="s">
        <v>3</v>
      </c>
      <c r="I9" s="1"/>
    </row>
    <row r="10" spans="1:9" x14ac:dyDescent="0.25">
      <c r="A10" s="1"/>
      <c r="B10" s="91" t="s">
        <v>53</v>
      </c>
      <c r="C10" s="92"/>
      <c r="D10" s="92"/>
      <c r="E10" s="92"/>
      <c r="F10" s="93"/>
      <c r="G10" s="11">
        <v>4080865</v>
      </c>
      <c r="H10" s="22" t="s">
        <v>3</v>
      </c>
      <c r="I10" s="1"/>
    </row>
    <row r="11" spans="1:9" x14ac:dyDescent="0.25">
      <c r="A11" s="1"/>
      <c r="B11" s="100" t="s">
        <v>21</v>
      </c>
      <c r="C11" s="101"/>
      <c r="D11" s="101"/>
      <c r="E11" s="101"/>
      <c r="F11" s="102"/>
      <c r="G11" s="31">
        <f>G9-G10</f>
        <v>1049204</v>
      </c>
      <c r="H11" s="26" t="s">
        <v>3</v>
      </c>
      <c r="I11" s="1"/>
    </row>
    <row r="12" spans="1:9" x14ac:dyDescent="0.25">
      <c r="A12" s="1"/>
      <c r="B12" s="91" t="s">
        <v>19</v>
      </c>
      <c r="C12" s="92"/>
      <c r="D12" s="92"/>
      <c r="E12" s="92"/>
      <c r="F12" s="93"/>
      <c r="G12" s="11">
        <v>2</v>
      </c>
      <c r="H12" s="22" t="s">
        <v>43</v>
      </c>
      <c r="I12" s="1"/>
    </row>
    <row r="13" spans="1:9" x14ac:dyDescent="0.25">
      <c r="A13" s="1"/>
      <c r="B13" s="94" t="s">
        <v>17</v>
      </c>
      <c r="C13" s="95"/>
      <c r="D13" s="95"/>
      <c r="E13" s="95"/>
      <c r="F13" s="96"/>
      <c r="G13" s="20">
        <f>IF(G12 = 0,0,G11/G12)</f>
        <v>524602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136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98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93</v>
      </c>
      <c r="C9" s="92"/>
      <c r="D9" s="93"/>
      <c r="E9" s="11">
        <v>27713682.064161867</v>
      </c>
      <c r="F9" s="22" t="s">
        <v>3</v>
      </c>
      <c r="G9" s="19"/>
      <c r="H9" s="27"/>
      <c r="I9" s="1"/>
    </row>
    <row r="10" spans="1:9" x14ac:dyDescent="0.25">
      <c r="A10" s="1"/>
      <c r="B10" s="91" t="s">
        <v>94</v>
      </c>
      <c r="C10" s="92"/>
      <c r="D10" s="93"/>
      <c r="E10" s="11">
        <v>27187528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99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3" t="s">
        <v>107</v>
      </c>
      <c r="C12" s="104"/>
      <c r="D12" s="105"/>
      <c r="E12" s="17">
        <f>E9-(E10-E11)</f>
        <v>526154.0641618669</v>
      </c>
      <c r="F12" s="25" t="s">
        <v>3</v>
      </c>
      <c r="G12" s="17">
        <f>E12</f>
        <v>526154.0641618669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104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1" t="s">
        <v>101</v>
      </c>
      <c r="C17" s="92"/>
      <c r="D17" s="93"/>
      <c r="E17" s="11">
        <v>928124.20050000004</v>
      </c>
      <c r="F17" s="22" t="s">
        <v>3</v>
      </c>
      <c r="G17" s="19"/>
      <c r="H17" s="27"/>
      <c r="I17" s="1"/>
    </row>
    <row r="18" spans="1:9" x14ac:dyDescent="0.25">
      <c r="A18" s="1"/>
      <c r="B18" s="91" t="s">
        <v>102</v>
      </c>
      <c r="C18" s="92"/>
      <c r="D18" s="93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103" t="s">
        <v>105</v>
      </c>
      <c r="C19" s="104"/>
      <c r="D19" s="105"/>
      <c r="E19" s="17">
        <f>SUM(E17:E18)</f>
        <v>928124.20050000004</v>
      </c>
      <c r="F19" s="25" t="s">
        <v>3</v>
      </c>
      <c r="G19" s="17">
        <f>E19</f>
        <v>928124.20050000004</v>
      </c>
      <c r="H19" s="25" t="s">
        <v>3</v>
      </c>
      <c r="I19" s="1"/>
    </row>
    <row r="20" spans="1:9" x14ac:dyDescent="0.25">
      <c r="A20" s="1"/>
      <c r="B20" s="103" t="s">
        <v>106</v>
      </c>
      <c r="C20" s="104"/>
      <c r="D20" s="105"/>
      <c r="E20" s="17">
        <f>SUM(E17:E18)*(1+Prisudvikling2018)</f>
        <v>944366.37400875008</v>
      </c>
      <c r="F20" s="25" t="s">
        <v>3</v>
      </c>
      <c r="G20" s="17">
        <f>E20</f>
        <v>944366.37400875008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103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9" t="s">
        <v>109</v>
      </c>
      <c r="C25" s="110"/>
      <c r="D25" s="111"/>
      <c r="E25" s="11">
        <f>IF(E12&lt;0,E20+E12,IF(E20+E12&lt;0,E20+E12,IF(E20&lt;0,0,E20)))</f>
        <v>944366.37400875008</v>
      </c>
      <c r="F25" s="22" t="s">
        <v>3</v>
      </c>
      <c r="G25" s="14"/>
      <c r="H25" s="28"/>
      <c r="I25" s="1"/>
    </row>
    <row r="26" spans="1:9" x14ac:dyDescent="0.25">
      <c r="A26" s="1"/>
      <c r="B26" s="109" t="s">
        <v>100</v>
      </c>
      <c r="C26" s="110"/>
      <c r="D26" s="111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9" t="s">
        <v>111</v>
      </c>
      <c r="C27" s="110"/>
      <c r="D27" s="111"/>
      <c r="E27" s="11">
        <f>E25/E26</f>
        <v>472183.18700437504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6" t="s">
        <v>108</v>
      </c>
      <c r="C28" s="107"/>
      <c r="D28" s="108"/>
      <c r="E28" s="11">
        <f>IF(E20+E12&gt;0,E12-(E25-E20),0)</f>
        <v>526154.0641618669</v>
      </c>
      <c r="F28" s="22" t="s">
        <v>3</v>
      </c>
      <c r="G28" s="14"/>
      <c r="H28" s="28"/>
      <c r="I28" s="1"/>
    </row>
    <row r="29" spans="1:9" x14ac:dyDescent="0.25">
      <c r="A29" s="1"/>
      <c r="B29" s="94" t="s">
        <v>110</v>
      </c>
      <c r="C29" s="95"/>
      <c r="D29" s="95"/>
      <c r="E29" s="95"/>
      <c r="F29" s="96"/>
      <c r="G29" s="20">
        <f>E27</f>
        <v>472183.18700437504</v>
      </c>
      <c r="H29" s="21" t="s">
        <v>3</v>
      </c>
      <c r="I29" s="1"/>
    </row>
    <row r="30" spans="1:9" x14ac:dyDescent="0.25">
      <c r="A30" s="1"/>
      <c r="B30" s="94" t="s">
        <v>112</v>
      </c>
      <c r="C30" s="95"/>
      <c r="D30" s="95"/>
      <c r="E30" s="95"/>
      <c r="F30" s="96"/>
      <c r="G30" s="20">
        <f>G29*(1+Prisudvikling2019)^2</f>
        <v>488277.8389651631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142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143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4" t="s">
        <v>144</v>
      </c>
      <c r="C11" s="95"/>
      <c r="D11" s="96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44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158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159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47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15141508.884371018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-9.1282879121322172E-2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-173058.27686114272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252966.81372423621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-523.51700909648821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-165331.36733054504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-60522.738283017825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14995039.707328573</v>
      </c>
      <c r="D20" s="18" t="s">
        <v>3</v>
      </c>
      <c r="E20" s="17">
        <f>C20</f>
        <v>14995039.707328573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10924925.231983367</v>
      </c>
      <c r="D22" s="18" t="s">
        <v>3</v>
      </c>
      <c r="E22" s="17">
        <f>C22</f>
        <v>10924925.231983367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57523.682584637158</v>
      </c>
      <c r="D24" s="18" t="s">
        <v>3</v>
      </c>
      <c r="E24" s="17">
        <f>C24</f>
        <v>57523.682584637158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524602</v>
      </c>
      <c r="D26" s="18" t="s">
        <v>3</v>
      </c>
      <c r="E26" s="17">
        <f>C26</f>
        <v>524602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488277.8389651631</v>
      </c>
      <c r="D28" s="18" t="s">
        <v>3</v>
      </c>
      <c r="E28" s="17">
        <f>C28</f>
        <v>488277.8389651631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26990368.460861739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48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14995039.707328573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253416.17105385286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-524.44695797694862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-164762.95808966263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-61010.126078728819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15022158.347256057</v>
      </c>
      <c r="D14" s="18" t="s">
        <v>3</v>
      </c>
      <c r="E14" s="17">
        <f>C14</f>
        <v>15022158.347256057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11109556.468403885</v>
      </c>
      <c r="D16" s="18" t="s">
        <v>3</v>
      </c>
      <c r="E16" s="17">
        <f>C16</f>
        <v>11109556.468403885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524602</v>
      </c>
      <c r="D18" s="18" t="s">
        <v>3</v>
      </c>
      <c r="E18" s="17">
        <f>C18</f>
        <v>524602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496529.73444367433</v>
      </c>
      <c r="D20" s="18" t="s">
        <v>3</v>
      </c>
      <c r="E20" s="17">
        <f>C20</f>
        <v>496529.73444367433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27152846.550103616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114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49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15022158.347256057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253874.47606862735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-525.39542416923825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-164196.50303975036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-61501.438793737034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15049809.486067027</v>
      </c>
      <c r="D13" s="18" t="s">
        <v>3</v>
      </c>
      <c r="E13" s="17">
        <f>C13</f>
        <v>15049809.486067027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11297307.97271991</v>
      </c>
      <c r="D15" s="18" t="s">
        <v>3</v>
      </c>
      <c r="E15" s="17">
        <f>C15</f>
        <v>11297307.97271991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26347117.458786935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115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49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15049809.486067027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254341.78031453272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-526.36251434819417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-163631.9954622997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-61996.708035299831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15077996.200369611</v>
      </c>
      <c r="D13" s="18" t="s">
        <v>3</v>
      </c>
      <c r="E13" s="17">
        <f>C13</f>
        <v>15077996.200369611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11488232.477458874</v>
      </c>
      <c r="D15" s="18" t="s">
        <v>3</v>
      </c>
      <c r="E15" s="17">
        <f>C15</f>
        <v>11488232.477458874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26566228.677828483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116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25608975.627521016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10467466.743149998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15141508.884371018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133</v>
      </c>
      <c r="C3" s="89"/>
      <c r="D3" s="89"/>
      <c r="E3" s="89"/>
      <c r="F3" s="89"/>
      <c r="G3" s="89"/>
      <c r="H3" s="1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62</v>
      </c>
      <c r="C8" s="95"/>
      <c r="D8" s="95"/>
      <c r="E8" s="95"/>
      <c r="F8" s="95"/>
      <c r="G8" s="96"/>
      <c r="H8" s="1"/>
      <c r="I8" s="1"/>
    </row>
    <row r="9" spans="1:9" x14ac:dyDescent="0.25">
      <c r="A9" s="1"/>
      <c r="B9" s="91" t="s">
        <v>63</v>
      </c>
      <c r="C9" s="92"/>
      <c r="D9" s="92"/>
      <c r="E9" s="93"/>
      <c r="F9" s="11">
        <v>8358225</v>
      </c>
      <c r="G9" s="22" t="s">
        <v>3</v>
      </c>
      <c r="H9" s="1"/>
      <c r="I9" s="1"/>
    </row>
    <row r="10" spans="1:9" x14ac:dyDescent="0.25">
      <c r="A10" s="1"/>
      <c r="B10" s="91" t="s">
        <v>64</v>
      </c>
      <c r="C10" s="92"/>
      <c r="D10" s="92"/>
      <c r="E10" s="93"/>
      <c r="F10" s="11">
        <v>7053917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4" t="s">
        <v>69</v>
      </c>
      <c r="C14" s="95"/>
      <c r="D14" s="95"/>
      <c r="E14" s="95"/>
      <c r="F14" s="95"/>
      <c r="G14" s="96"/>
      <c r="H14" s="1"/>
      <c r="I14" s="1"/>
    </row>
    <row r="15" spans="1:9" x14ac:dyDescent="0.25">
      <c r="A15" s="1"/>
      <c r="B15" s="91" t="s">
        <v>37</v>
      </c>
      <c r="C15" s="92"/>
      <c r="D15" s="92"/>
      <c r="E15" s="93"/>
      <c r="F15" s="11">
        <v>8358224.9102341635</v>
      </c>
      <c r="G15" s="22" t="s">
        <v>3</v>
      </c>
      <c r="H15" s="1"/>
      <c r="I15" s="1"/>
    </row>
    <row r="16" spans="1:9" x14ac:dyDescent="0.25">
      <c r="A16" s="1"/>
      <c r="B16" s="91" t="s">
        <v>38</v>
      </c>
      <c r="C16" s="92"/>
      <c r="D16" s="92"/>
      <c r="E16" s="93"/>
      <c r="F16" s="11">
        <v>6883734.8022803199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4" t="s">
        <v>29</v>
      </c>
      <c r="C20" s="95"/>
      <c r="D20" s="95"/>
      <c r="E20" s="95"/>
      <c r="F20" s="95"/>
      <c r="G20" s="96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7" t="s">
        <v>65</v>
      </c>
      <c r="C22" s="98"/>
      <c r="D22" s="53">
        <f>F15-F9</f>
        <v>-8.9765836484730244E-2</v>
      </c>
      <c r="E22" s="22" t="s">
        <v>3</v>
      </c>
      <c r="F22" s="11">
        <f>D22*(1+Prisudvikling2019)</f>
        <v>-9.1282879121322172E-2</v>
      </c>
      <c r="G22" s="22" t="s">
        <v>3</v>
      </c>
      <c r="H22" s="1"/>
      <c r="I22" s="1"/>
    </row>
    <row r="23" spans="1:9" ht="15" customHeight="1" x14ac:dyDescent="0.25">
      <c r="A23" s="1"/>
      <c r="B23" s="97" t="s">
        <v>66</v>
      </c>
      <c r="C23" s="98"/>
      <c r="D23" s="53">
        <f>F16-F10</f>
        <v>-170182.19771968015</v>
      </c>
      <c r="E23" s="22" t="s">
        <v>3</v>
      </c>
      <c r="F23" s="11">
        <f>D23*(1+Prisudvikling2019)</f>
        <v>-173058.27686114272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0" t="s">
        <v>97</v>
      </c>
      <c r="C26" s="90"/>
      <c r="D26" s="90"/>
      <c r="E26" s="90"/>
      <c r="F26" s="90"/>
      <c r="G26" s="90"/>
      <c r="H26" s="1"/>
      <c r="I26" s="1"/>
    </row>
    <row r="27" spans="1:9" ht="27.75" customHeight="1" x14ac:dyDescent="0.25">
      <c r="A27" s="1"/>
      <c r="B27" s="90" t="s">
        <v>139</v>
      </c>
      <c r="C27" s="90"/>
      <c r="D27" s="90"/>
      <c r="E27" s="90"/>
      <c r="F27" s="90"/>
      <c r="G27" s="9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134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4" t="s">
        <v>68</v>
      </c>
      <c r="C8" s="95"/>
      <c r="D8" s="95"/>
      <c r="E8" s="95"/>
      <c r="F8" s="96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10227722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32877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14554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143716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58109</v>
      </c>
      <c r="F14" s="22" t="s">
        <v>3</v>
      </c>
      <c r="G14" s="1"/>
      <c r="H14" s="1"/>
    </row>
    <row r="15" spans="1:8" ht="15" customHeight="1" x14ac:dyDescent="0.25">
      <c r="A15" s="1"/>
      <c r="B15" s="44" t="s">
        <v>155</v>
      </c>
      <c r="C15" s="48"/>
      <c r="D15" s="49"/>
      <c r="E15" s="11">
        <v>87839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10564817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10924925.231983367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14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1" t="s">
        <v>14</v>
      </c>
      <c r="C9" s="92"/>
      <c r="D9" s="92"/>
      <c r="E9" s="92"/>
      <c r="F9" s="93"/>
      <c r="G9" s="65">
        <v>3.4393446927334558E-5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9" t="s">
        <v>80</v>
      </c>
      <c r="C12" s="99"/>
      <c r="D12" s="99"/>
      <c r="E12" s="99"/>
      <c r="F12" s="99"/>
      <c r="G12" s="99"/>
      <c r="H12" s="99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2018-10-11T08:43:34Z</dcterms:modified>
</cp:coreProperties>
</file>