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G15" i="10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3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C18" i="15"/>
  <c r="E18" i="15" s="1"/>
  <c r="G11" i="10" l="1"/>
  <c r="D14" i="20" l="1"/>
  <c r="C12" i="2" s="1"/>
  <c r="C18" i="2" s="1"/>
  <c r="C12" i="15" l="1"/>
  <c r="C11" i="22" s="1"/>
  <c r="C11" i="23" s="1"/>
  <c r="E11" i="11" l="1"/>
  <c r="F10" i="20" s="1"/>
  <c r="F13" i="20" s="1"/>
  <c r="F14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<sst xmlns="http://schemas.openxmlformats.org/spreadsheetml/2006/main" count="318" uniqueCount="162">
  <si>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</si>
  <si>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</si>
  <si>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</si>
  <si>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</si>
  <si>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</si>
  <si>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</si>
  <si>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</si>
  <si>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</si>
  <si>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</si>
  <si>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</si>
  <si>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</si>
  <si>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</si>
  <si>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</si>
  <si>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</si>
  <si>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</si>
  <si>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</si>
  <si>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</si>
  <si>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</si>
  <si>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</si>
  <si>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</si>
  <si>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</si>
  <si>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</si>
  <si>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</si>
  <si>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</si>
  <si>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</si>
  <si>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</si>
  <si>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</si>
  <si>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</si>
  <si>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</si>
  <si>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</si>
  <si>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</si>
  <si>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</si>
  <si>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</si>
  <si>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</si>
  <si>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</si>
  <si>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</si>
  <si>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</si>
  <si>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</si>
  <si>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</si>
  <si>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</si>
  <si>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</si>
  <si>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</si>
  <si>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</si>
  <si>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</si>
  <si>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</si>
  <si>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</si>
  <si>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</si>
  <si>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</si>
  <si>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</si>
  <si>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</si>
  <si>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</si>
  <si>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</si>
  <si>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</si>
  <si>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</si>
  <si>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</si>
  <si>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</si>
  <si>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</si>
  <si>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</si>
  <si>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</si>
  <si>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</si>
  <si>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</si>
  <si>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</si>
  <si>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</si>
  <si>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</si>
  <si>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</si>
  <si>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</si>
  <si>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</si>
  <si>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</si>
  <si>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</si>
  <si>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</si>
  <si>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</si>
  <si>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</si>
  <si>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</si>
  <si>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</si>
  <si>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</si>
  <si>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</si>
  <si>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</si>
  <si>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</si>
  <si>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</si>
  <si>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</si>
  <si>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</si>
  <si>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</si>
  <si>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</si>
  <si>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</si>
  <si>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</si>
  <si>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</si>
  <si>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</si>
  <si>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</si>
  <si>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</si>
  <si>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</si>
  <si>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</si>
  <si>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</si>
  <si>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</si>
  <si>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</si>
  <si>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</si>
  <si>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</si>
  <si>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</si>
  <si>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</si>
  <si>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</si>
  <si>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</si>
  <si>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</si>
  <si>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</si>
  <si>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</si>
  <si>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</si>
  <si>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</si>
  <si>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</si>
  <si>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</si>
  <si>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</si>
  <si>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</si>
  <si>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</si>
  <si>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</si>
  <si>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</si>
  <si>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</si>
  <si>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</si>
  <si>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</si>
  <si>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</si>
  <si>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</si>
  <si>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</si>
  <si>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</si>
  <si>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</si>
  <si>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</si>
  <si>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</si>
  <si>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</si>
  <si>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</si>
  <si>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</si>
  <si>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</si>
  <si>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</si>
  <si>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</si>
  <si>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</si>
  <si>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</si>
  <si>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</si>
  <si>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</si>
  <si>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</si>
  <si>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</si>
  <si>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</si>
  <si>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</si>
  <si>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</si>
  <si>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</si>
  <si>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</si>
  <si>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</si>
  <si>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</si>
  <si>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</si>
  <si>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</si>
  <si>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</si>
  <si>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</si>
  <si>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</si>
  <si>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</si>
  <si>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</si>
  <si>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</si>
  <si>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</si>
  <si>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P-007967 - Assensvej rampeombygning</t>
  </si>
  <si>
    <t>P-005555 - Odense Letbane</t>
  </si>
  <si>
    <t>Afgift til Forsyningsekretariatet</t>
  </si>
  <si>
    <t>Skatter og afgifter</t>
  </si>
  <si>
    <t>Ingen anlægsprojekter</t>
  </si>
  <si>
    <t>Ingen bortfald eller nedsættelse</t>
  </si>
  <si>
    <t>Årlig tillæg for gæld til tjenestemandspensioner</t>
  </si>
  <si>
    <t>Resterende indregningsperiode for gæld til tjenestemandspensioner (frem til 2020)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</si>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</sst>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0" fontId="8" fillId="0" borderId="1" xfId="0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137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34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33</v>
      </c>
      <c r="D14" s="69" t="s">
        <v>120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119</v>
      </c>
      <c r="D15" s="69" t="s">
        <v>122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121</v>
      </c>
      <c r="D16" s="69" t="s">
        <v>138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1" t="s">
        <v>123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8</v>
      </c>
      <c r="D18" s="81" t="s">
        <v>131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9</v>
      </c>
      <c r="D19" s="81" t="s">
        <v>124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10</v>
      </c>
      <c r="D20" s="84" t="s">
        <v>132</v>
      </c>
      <c r="E20" s="85"/>
      <c r="F20" s="85"/>
      <c r="G20" s="86"/>
      <c r="H20" s="1"/>
      <c r="I20" s="1"/>
    </row>
    <row r="21" spans="1:9" x14ac:dyDescent="0.25">
      <c r="A21" s="1"/>
      <c r="B21" s="1"/>
      <c r="C21" s="6" t="s">
        <v>11</v>
      </c>
      <c r="D21" s="84" t="s">
        <v>125</v>
      </c>
      <c r="E21" s="85"/>
      <c r="F21" s="85"/>
      <c r="G21" s="86"/>
      <c r="H21" s="1"/>
      <c r="I21" s="1"/>
    </row>
    <row r="22" spans="1:9" x14ac:dyDescent="0.25">
      <c r="A22" s="1"/>
      <c r="B22" s="1"/>
      <c r="C22" s="6" t="s">
        <v>12</v>
      </c>
      <c r="D22" s="73" t="s">
        <v>127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6" t="s">
        <v>126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87" t="s">
        <v>129</v>
      </c>
      <c r="E26" s="88"/>
      <c r="F26" s="88"/>
      <c r="G26" s="89"/>
      <c r="H26" s="1"/>
      <c r="I26" s="1"/>
    </row>
    <row r="27" spans="1:9" x14ac:dyDescent="0.25">
      <c r="A27" s="1"/>
      <c r="B27" s="1"/>
      <c r="C27" s="6" t="s">
        <v>130</v>
      </c>
      <c r="D27" s="87" t="s">
        <v>58</v>
      </c>
      <c r="E27" s="88"/>
      <c r="F27" s="88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118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15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94" t="s">
        <v>85</v>
      </c>
      <c r="C9" s="95"/>
      <c r="D9" s="95"/>
      <c r="E9" s="95"/>
      <c r="F9" s="96"/>
      <c r="G9" s="55">
        <v>1243782.67161512</v>
      </c>
      <c r="H9" s="22" t="s">
        <v>3</v>
      </c>
      <c r="I9" s="1"/>
    </row>
    <row r="10" spans="1:9" x14ac:dyDescent="0.25">
      <c r="A10" s="1"/>
      <c r="B10" s="94" t="s">
        <v>86</v>
      </c>
      <c r="C10" s="95"/>
      <c r="D10" s="95"/>
      <c r="E10" s="95"/>
      <c r="F10" s="96"/>
      <c r="G10" s="55">
        <f>G9/G17</f>
        <v>62189133.580756001</v>
      </c>
      <c r="H10" s="22" t="s">
        <v>3</v>
      </c>
      <c r="I10" s="1"/>
    </row>
    <row r="11" spans="1:9" x14ac:dyDescent="0.25">
      <c r="A11" s="1"/>
      <c r="B11" s="94" t="s">
        <v>87</v>
      </c>
      <c r="C11" s="95"/>
      <c r="D11" s="95"/>
      <c r="E11" s="95"/>
      <c r="F11" s="96"/>
      <c r="G11" s="55">
        <v>449023.52608205972</v>
      </c>
      <c r="H11" s="22" t="s">
        <v>3</v>
      </c>
      <c r="I11" s="1"/>
    </row>
    <row r="12" spans="1:9" x14ac:dyDescent="0.25">
      <c r="A12" s="1"/>
      <c r="B12" s="94" t="s">
        <v>88</v>
      </c>
      <c r="C12" s="95"/>
      <c r="D12" s="95"/>
      <c r="E12" s="95"/>
      <c r="F12" s="96"/>
      <c r="G12" s="55">
        <f>G11/G19</f>
        <v>49343244.624402165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81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94" t="s">
        <v>90</v>
      </c>
      <c r="C17" s="95"/>
      <c r="D17" s="95"/>
      <c r="E17" s="95"/>
      <c r="F17" s="96"/>
      <c r="G17" s="54">
        <v>0.02</v>
      </c>
      <c r="H17" s="22"/>
      <c r="I17" s="1"/>
    </row>
    <row r="18" spans="1:9" x14ac:dyDescent="0.25">
      <c r="A18" s="1"/>
      <c r="B18" s="94" t="s">
        <v>89</v>
      </c>
      <c r="C18" s="95"/>
      <c r="D18" s="95"/>
      <c r="E18" s="95"/>
      <c r="F18" s="96"/>
      <c r="G18" s="54">
        <v>0.02</v>
      </c>
      <c r="H18" s="22"/>
      <c r="I18" s="1"/>
    </row>
    <row r="19" spans="1:9" x14ac:dyDescent="0.25">
      <c r="A19" s="1"/>
      <c r="B19" s="94" t="s">
        <v>91</v>
      </c>
      <c r="C19" s="95"/>
      <c r="D19" s="95"/>
      <c r="E19" s="95"/>
      <c r="F19" s="96"/>
      <c r="G19" s="54">
        <v>9.1000000000000004E-3</v>
      </c>
      <c r="H19" s="22"/>
      <c r="I19" s="1"/>
    </row>
    <row r="20" spans="1:9" x14ac:dyDescent="0.25">
      <c r="A20" s="1"/>
      <c r="B20" s="94" t="s">
        <v>149</v>
      </c>
      <c r="C20" s="95"/>
      <c r="D20" s="95"/>
      <c r="E20" s="95"/>
      <c r="F20" s="96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24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94" t="s">
        <v>18</v>
      </c>
      <c r="C9" s="95"/>
      <c r="D9" s="95"/>
      <c r="E9" s="95"/>
      <c r="F9" s="96"/>
      <c r="G9" s="11">
        <v>13169586</v>
      </c>
      <c r="H9" s="22" t="s">
        <v>3</v>
      </c>
      <c r="I9" s="1"/>
    </row>
    <row r="10" spans="1:9" x14ac:dyDescent="0.25">
      <c r="A10" s="1"/>
      <c r="B10" s="94" t="s">
        <v>53</v>
      </c>
      <c r="C10" s="95"/>
      <c r="D10" s="95"/>
      <c r="E10" s="95"/>
      <c r="F10" s="96"/>
      <c r="G10" s="11">
        <v>13169586.333333334</v>
      </c>
      <c r="H10" s="22" t="s">
        <v>3</v>
      </c>
      <c r="I10" s="1"/>
    </row>
    <row r="11" spans="1:9" x14ac:dyDescent="0.25">
      <c r="A11" s="1"/>
      <c r="B11" s="103" t="s">
        <v>21</v>
      </c>
      <c r="C11" s="104"/>
      <c r="D11" s="104"/>
      <c r="E11" s="104"/>
      <c r="F11" s="105"/>
      <c r="G11" s="31">
        <f>G9-G10</f>
        <v>-0.33333333395421505</v>
      </c>
      <c r="H11" s="26" t="s">
        <v>3</v>
      </c>
      <c r="I11" s="1"/>
    </row>
    <row r="12" spans="1:9" x14ac:dyDescent="0.25">
      <c r="A12" s="1"/>
      <c r="B12" s="94" t="s">
        <v>19</v>
      </c>
      <c r="C12" s="95"/>
      <c r="D12" s="95"/>
      <c r="E12" s="95"/>
      <c r="F12" s="96"/>
      <c r="G12" s="60">
        <v>0</v>
      </c>
      <c r="H12" s="61" t="s">
        <v>43</v>
      </c>
      <c r="I12" s="1"/>
    </row>
    <row r="13" spans="1:9" x14ac:dyDescent="0.25">
      <c r="A13" s="1"/>
      <c r="B13" s="106" t="s">
        <v>156</v>
      </c>
      <c r="C13" s="107"/>
      <c r="D13" s="107"/>
      <c r="E13" s="107"/>
      <c r="F13" s="108"/>
      <c r="G13" s="17">
        <v>6885932</v>
      </c>
      <c r="H13" s="25" t="s">
        <v>3</v>
      </c>
      <c r="I13" s="1"/>
    </row>
    <row r="14" spans="1:9" x14ac:dyDescent="0.25">
      <c r="A14" s="1"/>
      <c r="B14" s="94" t="s">
        <v>157</v>
      </c>
      <c r="C14" s="95"/>
      <c r="D14" s="95"/>
      <c r="E14" s="95"/>
      <c r="F14" s="96"/>
      <c r="G14" s="11">
        <v>2</v>
      </c>
      <c r="H14" s="22" t="s">
        <v>43</v>
      </c>
      <c r="I14" s="1"/>
    </row>
    <row r="15" spans="1:9" x14ac:dyDescent="0.25">
      <c r="A15" s="1"/>
      <c r="B15" s="97" t="s">
        <v>17</v>
      </c>
      <c r="C15" s="98"/>
      <c r="D15" s="98"/>
      <c r="E15" s="98"/>
      <c r="F15" s="99"/>
      <c r="G15" s="20">
        <f>G13</f>
        <v>6885932</v>
      </c>
      <c r="H15" s="2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9">
    <mergeCell ref="B14:F14"/>
    <mergeCell ref="B15:F15"/>
    <mergeCell ref="B3:H4"/>
    <mergeCell ref="B8:H8"/>
    <mergeCell ref="B9:F9"/>
    <mergeCell ref="B10:F10"/>
    <mergeCell ref="B11:F11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98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94" t="s">
        <v>93</v>
      </c>
      <c r="C9" s="95"/>
      <c r="D9" s="96"/>
      <c r="E9" s="11">
        <v>180981301.43707851</v>
      </c>
      <c r="F9" s="22" t="s">
        <v>3</v>
      </c>
      <c r="G9" s="19"/>
      <c r="H9" s="27"/>
      <c r="I9" s="1"/>
    </row>
    <row r="10" spans="1:9" x14ac:dyDescent="0.25">
      <c r="A10" s="1"/>
      <c r="B10" s="94" t="s">
        <v>94</v>
      </c>
      <c r="C10" s="95"/>
      <c r="D10" s="96"/>
      <c r="E10" s="11">
        <v>165320583</v>
      </c>
      <c r="F10" s="22" t="s">
        <v>3</v>
      </c>
      <c r="G10" s="14"/>
      <c r="H10" s="28"/>
      <c r="I10" s="1"/>
    </row>
    <row r="11" spans="1:9" x14ac:dyDescent="0.25">
      <c r="A11" s="1"/>
      <c r="B11" s="94" t="s">
        <v>99</v>
      </c>
      <c r="C11" s="95"/>
      <c r="D11" s="96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6" t="s">
        <v>107</v>
      </c>
      <c r="C12" s="107"/>
      <c r="D12" s="108"/>
      <c r="E12" s="17">
        <f>E9-(E10-E11)</f>
        <v>15660718.437078506</v>
      </c>
      <c r="F12" s="25" t="s">
        <v>3</v>
      </c>
      <c r="G12" s="17">
        <f>E12</f>
        <v>15660718.437078506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104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94" t="s">
        <v>101</v>
      </c>
      <c r="C17" s="95"/>
      <c r="D17" s="96"/>
      <c r="E17" s="11">
        <v>-14578486.505216666</v>
      </c>
      <c r="F17" s="22" t="s">
        <v>3</v>
      </c>
      <c r="G17" s="19"/>
      <c r="H17" s="27"/>
      <c r="I17" s="1"/>
    </row>
    <row r="18" spans="1:9" x14ac:dyDescent="0.25">
      <c r="A18" s="1"/>
      <c r="B18" s="94" t="s">
        <v>102</v>
      </c>
      <c r="C18" s="95"/>
      <c r="D18" s="96"/>
      <c r="E18" s="11">
        <v>15262602.098310888</v>
      </c>
      <c r="F18" s="22" t="s">
        <v>3</v>
      </c>
      <c r="G18" s="14"/>
      <c r="H18" s="28"/>
      <c r="I18" s="1"/>
    </row>
    <row r="19" spans="1:9" x14ac:dyDescent="0.25">
      <c r="A19" s="1"/>
      <c r="B19" s="106" t="s">
        <v>105</v>
      </c>
      <c r="C19" s="107"/>
      <c r="D19" s="108"/>
      <c r="E19" s="17">
        <f>SUM(E17:E18)</f>
        <v>684115.59309422225</v>
      </c>
      <c r="F19" s="25" t="s">
        <v>3</v>
      </c>
      <c r="G19" s="17">
        <f>E19</f>
        <v>684115.59309422225</v>
      </c>
      <c r="H19" s="25" t="s">
        <v>3</v>
      </c>
      <c r="I19" s="1"/>
    </row>
    <row r="20" spans="1:9" x14ac:dyDescent="0.25">
      <c r="A20" s="1"/>
      <c r="B20" s="106" t="s">
        <v>106</v>
      </c>
      <c r="C20" s="107"/>
      <c r="D20" s="108"/>
      <c r="E20" s="17">
        <f>SUM(E17:E18)*(1+Prisudvikling2018)</f>
        <v>696087.6159733712</v>
      </c>
      <c r="F20" s="25" t="s">
        <v>3</v>
      </c>
      <c r="G20" s="17">
        <f>E20</f>
        <v>696087.6159733712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7" t="s">
        <v>103</v>
      </c>
      <c r="C24" s="98"/>
      <c r="D24" s="98"/>
      <c r="E24" s="98"/>
      <c r="F24" s="98"/>
      <c r="G24" s="98"/>
      <c r="H24" s="99"/>
      <c r="I24" s="1"/>
    </row>
    <row r="25" spans="1:9" x14ac:dyDescent="0.25">
      <c r="A25" s="1"/>
      <c r="B25" s="112" t="s">
        <v>109</v>
      </c>
      <c r="C25" s="113"/>
      <c r="D25" s="114"/>
      <c r="E25" s="11">
        <f>IF(E12&lt;0,E20+E12,IF(E20+E12&lt;0,E20+E12,IF(E20&lt;0,0,E20)))</f>
        <v>696087.6159733712</v>
      </c>
      <c r="F25" s="22" t="s">
        <v>3</v>
      </c>
      <c r="G25" s="14"/>
      <c r="H25" s="28"/>
      <c r="I25" s="1"/>
    </row>
    <row r="26" spans="1:9" x14ac:dyDescent="0.25">
      <c r="A26" s="1"/>
      <c r="B26" s="112" t="s">
        <v>100</v>
      </c>
      <c r="C26" s="113"/>
      <c r="D26" s="114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2" t="s">
        <v>111</v>
      </c>
      <c r="C27" s="113"/>
      <c r="D27" s="114"/>
      <c r="E27" s="11">
        <f>E25/E26</f>
        <v>348043.8079866856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9" t="s">
        <v>108</v>
      </c>
      <c r="C28" s="110"/>
      <c r="D28" s="111"/>
      <c r="E28" s="11">
        <f>IF(E20+E12&gt;0,E12-(E25-E20),0)</f>
        <v>15660718.437078506</v>
      </c>
      <c r="F28" s="22" t="s">
        <v>3</v>
      </c>
      <c r="G28" s="14"/>
      <c r="H28" s="28"/>
      <c r="I28" s="1"/>
    </row>
    <row r="29" spans="1:9" x14ac:dyDescent="0.25">
      <c r="A29" s="1"/>
      <c r="B29" s="97" t="s">
        <v>110</v>
      </c>
      <c r="C29" s="98"/>
      <c r="D29" s="98"/>
      <c r="E29" s="98"/>
      <c r="F29" s="99"/>
      <c r="G29" s="20">
        <f>E27</f>
        <v>348043.8079866856</v>
      </c>
      <c r="H29" s="21" t="s">
        <v>3</v>
      </c>
      <c r="I29" s="1"/>
    </row>
    <row r="30" spans="1:9" x14ac:dyDescent="0.25">
      <c r="A30" s="1"/>
      <c r="B30" s="97" t="s">
        <v>112</v>
      </c>
      <c r="C30" s="98"/>
      <c r="D30" s="98"/>
      <c r="E30" s="98"/>
      <c r="F30" s="99"/>
      <c r="G30" s="20">
        <f>G29*(1+Prisudvikling2019)^2</f>
        <v>359907.09348863456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143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6" t="s">
        <v>154</v>
      </c>
      <c r="C10" s="67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7" t="s">
        <v>144</v>
      </c>
      <c r="C11" s="98"/>
      <c r="D11" s="9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44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62" t="s">
        <v>150</v>
      </c>
      <c r="C11" s="63"/>
      <c r="D11" s="53">
        <v>0</v>
      </c>
      <c r="E11" s="22" t="s">
        <v>3</v>
      </c>
      <c r="F11" s="11">
        <v>33368</v>
      </c>
      <c r="G11" s="22" t="s">
        <v>3</v>
      </c>
      <c r="H11" s="1"/>
    </row>
    <row r="12" spans="1:8" x14ac:dyDescent="0.25">
      <c r="A12" s="1"/>
      <c r="B12" s="56" t="s">
        <v>151</v>
      </c>
      <c r="C12" s="57"/>
      <c r="D12" s="53">
        <v>0</v>
      </c>
      <c r="E12" s="22" t="s">
        <v>3</v>
      </c>
      <c r="F12" s="11">
        <v>60122</v>
      </c>
      <c r="G12" s="22" t="s">
        <v>3</v>
      </c>
      <c r="H12" s="1"/>
    </row>
    <row r="13" spans="1:8" x14ac:dyDescent="0.25">
      <c r="A13" s="1"/>
      <c r="B13" s="41" t="s">
        <v>145</v>
      </c>
      <c r="C13" s="43"/>
      <c r="D13" s="20">
        <f>SUM(D10:D12)</f>
        <v>0</v>
      </c>
      <c r="E13" s="21" t="s">
        <v>3</v>
      </c>
      <c r="F13" s="20">
        <f>SUM(F10:F12)</f>
        <v>93490</v>
      </c>
      <c r="G13" s="21" t="s">
        <v>3</v>
      </c>
      <c r="H13" s="1"/>
    </row>
    <row r="14" spans="1:8" x14ac:dyDescent="0.25">
      <c r="A14" s="1"/>
      <c r="B14" s="41" t="s">
        <v>146</v>
      </c>
      <c r="C14" s="43"/>
      <c r="D14" s="20">
        <f>D13*(1+Prisudvikling2019)</f>
        <v>0</v>
      </c>
      <c r="E14" s="21" t="s">
        <v>3</v>
      </c>
      <c r="F14" s="20">
        <f>F13*(1+Prisudvikling2019)</f>
        <v>95069.980999999985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155</v>
      </c>
      <c r="C10" s="68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109530971.09947756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-7824308.3555031233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-679244.26574478915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5" t="s">
        <v>77</v>
      </c>
      <c r="C12" s="7">
        <f>'Fane 11. Tillæg'!D14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5" t="s">
        <v>76</v>
      </c>
      <c r="C13" s="11">
        <f>'Fane 11. Tillæg'!F14</f>
        <v>95069.980999999985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5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5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5" t="s">
        <v>42</v>
      </c>
      <c r="C16" s="11">
        <f>SUM(C9:C15)*Prisudvikling2019</f>
        <v>1708970.0549609808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5" t="s">
        <v>14</v>
      </c>
      <c r="C17" s="11">
        <f>-SUM(C9:C16)*'Fane 6. Individuelt eff. krav'!G9</f>
        <v>-924044.50447754143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5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-1080375.7634558845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5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-427400.4334611051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4" t="s">
        <v>46</v>
      </c>
      <c r="C20" s="17">
        <f>SUM(C9:C19)</f>
        <v>100399637.8127961</v>
      </c>
      <c r="D20" s="18" t="s">
        <v>3</v>
      </c>
      <c r="E20" s="17">
        <f>C20</f>
        <v>100399637.8127961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55188234.874020748</v>
      </c>
      <c r="D22" s="18" t="s">
        <v>3</v>
      </c>
      <c r="E22" s="17">
        <f>C22</f>
        <v>55188234.874020748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286531.84939528309</v>
      </c>
      <c r="D24" s="18" t="s">
        <v>3</v>
      </c>
      <c r="E24" s="17">
        <f>C24</f>
        <v>286531.84939528309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underdæk'!G15</f>
        <v>6885932</v>
      </c>
      <c r="D26" s="18" t="s">
        <v>3</v>
      </c>
      <c r="E26" s="17">
        <f>C26</f>
        <v>6885932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359907.09348863456</v>
      </c>
      <c r="D28" s="18" t="s">
        <v>3</v>
      </c>
      <c r="E28" s="17">
        <f>C28</f>
        <v>359907.09348863456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163120243.62970075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100399637.8127961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1696753.879036254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-917439.18673297006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-1076661.431581123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-430842.27632975433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99671448.797188506</v>
      </c>
      <c r="D14" s="18" t="s">
        <v>3</v>
      </c>
      <c r="E14" s="17">
        <f>C14</f>
        <v>99671448.797188506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56120916.043391697</v>
      </c>
      <c r="D16" s="18" t="s">
        <v>3</v>
      </c>
      <c r="E16" s="17">
        <f>C16</f>
        <v>56120916.043391697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underdæk'!G14&gt;1,'Fane 8. Hist. over el. underdæk'!G15,0)</f>
        <v>6885932</v>
      </c>
      <c r="D18" s="18" t="s">
        <v>3</v>
      </c>
      <c r="E18" s="17">
        <f>C18</f>
        <v>6885932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365989.52336859243</v>
      </c>
      <c r="D20" s="18" t="s">
        <v>3</v>
      </c>
      <c r="E20" s="17">
        <f>C20</f>
        <v>365989.52336859243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163044286.36394879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114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99671448.797188506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1684447.4846724856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-910785.08764635201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-1072959.8695793471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-434311.83625576948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98937839.488379523</v>
      </c>
      <c r="D13" s="18" t="s">
        <v>3</v>
      </c>
      <c r="E13" s="17">
        <f>C13</f>
        <v>98937839.488379523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57069359.524525002</v>
      </c>
      <c r="D15" s="18" t="s">
        <v>3</v>
      </c>
      <c r="E15" s="17">
        <f>C15</f>
        <v>57069359.524525002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156007199.01290452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115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98937839.488379523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1672049.4873536138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-904081.4586062911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-1069271.0335477332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-437809.33644378209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98198727.147135332</v>
      </c>
      <c r="D13" s="18" t="s">
        <v>3</v>
      </c>
      <c r="E13" s="17">
        <f>C13</f>
        <v>98198727.147135332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58033831.700489469</v>
      </c>
      <c r="D15" s="18" t="s">
        <v>3</v>
      </c>
      <c r="E15" s="17">
        <f>C15</f>
        <v>58033831.700489469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156232558.84762481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116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161899012.33994666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52368041.240469098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109530971.09947756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133</v>
      </c>
      <c r="C3" s="92"/>
      <c r="D3" s="92"/>
      <c r="E3" s="92"/>
      <c r="F3" s="92"/>
      <c r="G3" s="92"/>
      <c r="H3" s="1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62</v>
      </c>
      <c r="C8" s="98"/>
      <c r="D8" s="98"/>
      <c r="E8" s="98"/>
      <c r="F8" s="98"/>
      <c r="G8" s="99"/>
      <c r="H8" s="1"/>
      <c r="I8" s="1"/>
    </row>
    <row r="9" spans="1:9" x14ac:dyDescent="0.25">
      <c r="A9" s="1"/>
      <c r="B9" s="94" t="s">
        <v>63</v>
      </c>
      <c r="C9" s="95"/>
      <c r="D9" s="95"/>
      <c r="E9" s="96"/>
      <c r="F9" s="11">
        <v>62662486</v>
      </c>
      <c r="G9" s="22" t="s">
        <v>3</v>
      </c>
      <c r="H9" s="1"/>
      <c r="I9" s="1"/>
    </row>
    <row r="10" spans="1:9" x14ac:dyDescent="0.25">
      <c r="A10" s="1"/>
      <c r="B10" s="94" t="s">
        <v>64</v>
      </c>
      <c r="C10" s="95"/>
      <c r="D10" s="95"/>
      <c r="E10" s="96"/>
      <c r="F10" s="11">
        <v>49171908.551089495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7" t="s">
        <v>69</v>
      </c>
      <c r="C14" s="98"/>
      <c r="D14" s="98"/>
      <c r="E14" s="98"/>
      <c r="F14" s="98"/>
      <c r="G14" s="99"/>
      <c r="H14" s="1"/>
      <c r="I14" s="1"/>
    </row>
    <row r="15" spans="1:9" x14ac:dyDescent="0.25">
      <c r="A15" s="1"/>
      <c r="B15" s="94" t="s">
        <v>37</v>
      </c>
      <c r="C15" s="95"/>
      <c r="D15" s="95"/>
      <c r="E15" s="96"/>
      <c r="F15" s="11">
        <v>54968210.893791795</v>
      </c>
      <c r="G15" s="22" t="s">
        <v>3</v>
      </c>
      <c r="H15" s="1"/>
      <c r="I15" s="1"/>
    </row>
    <row r="16" spans="1:9" x14ac:dyDescent="0.25">
      <c r="A16" s="1"/>
      <c r="B16" s="94" t="s">
        <v>38</v>
      </c>
      <c r="C16" s="95"/>
      <c r="D16" s="95"/>
      <c r="E16" s="96"/>
      <c r="F16" s="11">
        <v>48503952.738576181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7" t="s">
        <v>29</v>
      </c>
      <c r="C20" s="98"/>
      <c r="D20" s="98"/>
      <c r="E20" s="98"/>
      <c r="F20" s="98"/>
      <c r="G20" s="99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100" t="s">
        <v>65</v>
      </c>
      <c r="C22" s="101"/>
      <c r="D22" s="53">
        <f>F15-F9</f>
        <v>-7694275.1062082052</v>
      </c>
      <c r="E22" s="22" t="s">
        <v>3</v>
      </c>
      <c r="F22" s="11">
        <f>D22*(1+Prisudvikling2019)</f>
        <v>-7824308.3555031233</v>
      </c>
      <c r="G22" s="22" t="s">
        <v>3</v>
      </c>
      <c r="H22" s="1"/>
      <c r="I22" s="1"/>
    </row>
    <row r="23" spans="1:9" ht="15" customHeight="1" x14ac:dyDescent="0.25">
      <c r="A23" s="1"/>
      <c r="B23" s="100" t="s">
        <v>66</v>
      </c>
      <c r="C23" s="101"/>
      <c r="D23" s="53">
        <f>F16-F10</f>
        <v>-667955.81251331419</v>
      </c>
      <c r="E23" s="22" t="s">
        <v>3</v>
      </c>
      <c r="F23" s="11">
        <f>D23*(1+Prisudvikling2019)</f>
        <v>-679244.26574478915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3" t="s">
        <v>97</v>
      </c>
      <c r="C26" s="93"/>
      <c r="D26" s="93"/>
      <c r="E26" s="93"/>
      <c r="F26" s="93"/>
      <c r="G26" s="93"/>
      <c r="H26" s="1"/>
      <c r="I26" s="1"/>
    </row>
    <row r="27" spans="1:9" ht="27.75" customHeight="1" x14ac:dyDescent="0.25">
      <c r="A27" s="1"/>
      <c r="B27" s="93" t="s">
        <v>139</v>
      </c>
      <c r="C27" s="93"/>
      <c r="D27" s="93"/>
      <c r="E27" s="93"/>
      <c r="F27" s="93"/>
      <c r="G27" s="9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68</v>
      </c>
      <c r="C8" s="98"/>
      <c r="D8" s="98"/>
      <c r="E8" s="98"/>
      <c r="F8" s="99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52478380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117981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403342</v>
      </c>
      <c r="F12" s="22" t="s">
        <v>3</v>
      </c>
      <c r="G12" s="1"/>
      <c r="H12" s="1"/>
    </row>
    <row r="13" spans="1:8" x14ac:dyDescent="0.25">
      <c r="A13" s="1"/>
      <c r="B13" s="44" t="s">
        <v>159</v>
      </c>
      <c r="C13" s="48"/>
      <c r="D13" s="49"/>
      <c r="E13" s="11">
        <v>369413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53369116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55188234.874020748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117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14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94" t="s">
        <v>14</v>
      </c>
      <c r="C9" s="95"/>
      <c r="D9" s="95"/>
      <c r="E9" s="95"/>
      <c r="F9" s="96"/>
      <c r="G9" s="54">
        <v>8.9860099023104326E-3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2" t="s">
        <v>80</v>
      </c>
      <c r="C12" s="102"/>
      <c r="D12" s="102"/>
      <c r="E12" s="102"/>
      <c r="F12" s="102"/>
      <c r="G12" s="102"/>
      <c r="H12" s="102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2018-10-10T12:23:50Z</dcterms:modified>
</cp:coreProperties>
</file>