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5" i="19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38" i="11"/>
  <c r="F38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5" i="15" l="1"/>
  <c r="D12" i="20"/>
  <c r="C10" i="2" s="1"/>
  <c r="C16" i="2" s="1"/>
  <c r="C12" i="15" l="1"/>
  <c r="C12" i="22" s="1"/>
  <c r="C11" i="23" s="1"/>
  <c r="E38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<sst xmlns="http://schemas.openxmlformats.org/spreadsheetml/2006/main" count="385" uniqueCount="152">
  <si>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</si>
  <si>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</si>
  <si>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</si>
  <si>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</si>
  <si>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</si>
  <si>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</si>
  <si>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</si>
  <si>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</si>
  <si>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</si>
  <si>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</si>
  <si>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</si>
  <si>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</si>
  <si>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</si>
  <si>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</si>
  <si>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</si>
  <si>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</si>
  <si>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</si>
  <si>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</si>
  <si>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</si>
  <si>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</si>
  <si>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</si>
  <si>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</si>
  <si>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</si>
  <si>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</si>
  <si>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</si>
  <si>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</si>
  <si>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</si>
  <si>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</si>
  <si>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</si>
  <si>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</si>
  <si>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</si>
  <si>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</si>
  <si>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</si>
  <si>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</si>
  <si>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</si>
  <si>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</si>
  <si>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</si>
  <si>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</si>
  <si>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</si>
  <si>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</si>
  <si>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</si>
  <si>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</si>
  <si>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</si>
  <si>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</si>
  <si>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</si>
  <si>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</si>
  <si>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</si>
  <si>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</si>
  <si>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</si>
  <si>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</si>
  <si>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</si>
  <si>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</si>
  <si>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</si>
  <si>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</si>
  <si>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</si>
  <si>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</si>
  <si>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</si>
  <si>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</si>
  <si>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</si>
  <si>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</si>
  <si>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</si>
  <si>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</si>
  <si>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</si>
  <si>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</si>
  <si>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</si>
  <si>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</si>
  <si>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</si>
  <si>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</si>
  <si>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</si>
  <si>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</si>
  <si>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</si>
  <si>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</si>
  <si>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</si>
  <si>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</si>
  <si>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</si>
  <si>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</si>
  <si>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</si>
  <si>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</si>
  <si>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</si>
  <si>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</si>
  <si>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</si>
  <si>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</si>
  <si>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</si>
  <si>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</si>
  <si>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</si>
  <si>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</si>
  <si>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</si>
  <si>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</si>
  <si>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</si>
  <si>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</si>
  <si>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</si>
  <si>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</si>
  <si>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</si>
  <si>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</si>
  <si>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</si>
  <si>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</si>
  <si>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</si>
  <si>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</si>
  <si>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</si>
  <si>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</si>
  <si>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</si>
  <si>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</si>
  <si>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</si>
  <si>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</si>
  <si>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</si>
  <si>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</si>
  <si>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</si>
  <si>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</si>
  <si>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</si>
  <si>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</si>
  <si>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</si>
  <si>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</si>
  <si>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</si>
  <si>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</si>
  <si>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</si>
  <si>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</si>
  <si>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</si>
  <si>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</si>
  <si>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</si>
  <si>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</si>
  <si>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</si>
  <si>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</si>
  <si>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</si>
  <si>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</si>
  <si>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</si>
  <si>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</si>
  <si>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</si>
  <si>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</si>
  <si>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</si>
  <si>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</si>
  <si>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</si>
  <si>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</si>
  <si>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</si>
  <si>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</si>
  <si>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</si>
  <si>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</si>
  <si>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Skatter og afgifter</t>
  </si>
  <si>
    <t>Afgift til Forsyningsekretariatet</t>
  </si>
  <si>
    <t>Tjenestemandspensioner</t>
  </si>
  <si>
    <t>Erstatninger</t>
  </si>
  <si>
    <t>Fane 10: Bortfald eller nedsættelse af omkostninger til mål, medfinansiering eller udvidelse</t>
  </si>
  <si>
    <t>Fane 11: Nøgletal</t>
  </si>
  <si>
    <t>Ledningsnet ≤ Ø 200 mm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</si>
  <si>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</si>
  <si>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</si>
  <si>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</si>
  <si>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</si>
  <si>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Teknisk installationer</t>
  </si>
  <si>
    <t>Ø 200 mm &lt; Ledningsnet ≤ Ø 500 mm</t>
  </si>
  <si>
    <t>Tryksatte minipumpestationer (husstandssystemer)</t>
  </si>
  <si>
    <t>Ventilbrønd/tekniske anlæg</t>
  </si>
  <si>
    <t xml:space="preserve">Medfinansiering efter prisloftbekendtgørelsen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</si>
</sst>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125268223.62917282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92524229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32743994.629172817</v>
      </c>
      <c r="F12" s="25" t="s">
        <v>2</v>
      </c>
      <c r="G12" s="17">
        <f>E12</f>
        <v>32743994.629172817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3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5" t="s">
        <v>142</v>
      </c>
      <c r="C10" s="66">
        <v>75</v>
      </c>
      <c r="D10" s="11">
        <v>113994</v>
      </c>
      <c r="E10" s="11">
        <f>D10/C10</f>
        <v>1519.92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5" t="s">
        <v>143</v>
      </c>
      <c r="C11" s="66">
        <v>75</v>
      </c>
      <c r="D11" s="11">
        <v>12666</v>
      </c>
      <c r="E11" s="11">
        <f t="shared" ref="E11:E37" si="0">D11/C11</f>
        <v>168.88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5" t="s">
        <v>142</v>
      </c>
      <c r="C12" s="66">
        <v>75</v>
      </c>
      <c r="D12" s="11">
        <v>656261</v>
      </c>
      <c r="E12" s="11">
        <f t="shared" si="0"/>
        <v>8750.1466666666674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5" t="s">
        <v>143</v>
      </c>
      <c r="C13" s="66">
        <v>75</v>
      </c>
      <c r="D13" s="11">
        <v>47555</v>
      </c>
      <c r="E13" s="11">
        <f t="shared" si="0"/>
        <v>634.06666666666672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5" t="s">
        <v>144</v>
      </c>
      <c r="C14" s="66">
        <v>50</v>
      </c>
      <c r="D14" s="11">
        <v>314913</v>
      </c>
      <c r="E14" s="11">
        <f t="shared" si="0"/>
        <v>6298.26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5" t="s">
        <v>145</v>
      </c>
      <c r="C15" s="66">
        <v>20</v>
      </c>
      <c r="D15" s="11">
        <v>7226</v>
      </c>
      <c r="E15" s="11">
        <f t="shared" si="0"/>
        <v>361.3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5" t="s">
        <v>146</v>
      </c>
      <c r="C16" s="66">
        <v>10</v>
      </c>
      <c r="D16" s="11">
        <v>34160</v>
      </c>
      <c r="E16" s="11">
        <f t="shared" si="0"/>
        <v>3416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5" t="s">
        <v>147</v>
      </c>
      <c r="C17" s="66">
        <v>20</v>
      </c>
      <c r="D17" s="11">
        <v>128232</v>
      </c>
      <c r="E17" s="11">
        <f t="shared" si="0"/>
        <v>6411.6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5" t="s">
        <v>148</v>
      </c>
      <c r="C18" s="66">
        <v>75</v>
      </c>
      <c r="D18" s="11">
        <v>525840</v>
      </c>
      <c r="E18" s="11">
        <f t="shared" si="0"/>
        <v>7011.2</v>
      </c>
      <c r="F18" s="11">
        <v>0</v>
      </c>
      <c r="G18" s="11">
        <v>0</v>
      </c>
      <c r="H18" s="22" t="s">
        <v>2</v>
      </c>
      <c r="I18" s="1"/>
    </row>
    <row r="19" spans="1:9" x14ac:dyDescent="0.25">
      <c r="A19" s="1"/>
      <c r="B19" s="65" t="s">
        <v>142</v>
      </c>
      <c r="C19" s="66">
        <v>75</v>
      </c>
      <c r="D19" s="11">
        <v>198408</v>
      </c>
      <c r="E19" s="11">
        <f t="shared" si="0"/>
        <v>2645.44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5" t="s">
        <v>148</v>
      </c>
      <c r="C20" s="66">
        <v>75</v>
      </c>
      <c r="D20" s="11">
        <v>198408</v>
      </c>
      <c r="E20" s="11">
        <f t="shared" si="0"/>
        <v>2645.44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65" t="s">
        <v>142</v>
      </c>
      <c r="C21" s="66">
        <v>75</v>
      </c>
      <c r="D21" s="11">
        <v>2055299</v>
      </c>
      <c r="E21" s="11">
        <f t="shared" si="0"/>
        <v>27403.986666666668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5" t="s">
        <v>143</v>
      </c>
      <c r="C22" s="66">
        <v>75</v>
      </c>
      <c r="D22" s="11">
        <v>322604</v>
      </c>
      <c r="E22" s="11">
        <f t="shared" si="0"/>
        <v>4301.3866666666663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65" t="s">
        <v>149</v>
      </c>
      <c r="C23" s="66">
        <v>30</v>
      </c>
      <c r="D23" s="11">
        <v>150895</v>
      </c>
      <c r="E23" s="11">
        <f t="shared" si="0"/>
        <v>5029.833333333333</v>
      </c>
      <c r="F23" s="11">
        <v>0</v>
      </c>
      <c r="G23" s="11">
        <v>0</v>
      </c>
      <c r="H23" s="22" t="s">
        <v>2</v>
      </c>
      <c r="I23" s="1"/>
    </row>
    <row r="24" spans="1:9" ht="26.25" x14ac:dyDescent="0.25">
      <c r="A24" s="1"/>
      <c r="B24" s="65" t="s">
        <v>144</v>
      </c>
      <c r="C24" s="66">
        <v>50</v>
      </c>
      <c r="D24" s="11">
        <v>2258228</v>
      </c>
      <c r="E24" s="11">
        <f t="shared" si="0"/>
        <v>45164.56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5" t="s">
        <v>145</v>
      </c>
      <c r="C25" s="66">
        <v>20</v>
      </c>
      <c r="D25" s="11">
        <v>294536</v>
      </c>
      <c r="E25" s="11">
        <f t="shared" si="0"/>
        <v>14726.8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5" t="s">
        <v>146</v>
      </c>
      <c r="C26" s="66">
        <v>10</v>
      </c>
      <c r="D26" s="11">
        <v>100140</v>
      </c>
      <c r="E26" s="11">
        <f t="shared" si="0"/>
        <v>10014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65" t="s">
        <v>150</v>
      </c>
      <c r="C27" s="66">
        <v>20</v>
      </c>
      <c r="D27" s="11">
        <v>416263</v>
      </c>
      <c r="E27" s="11">
        <f t="shared" si="0"/>
        <v>20813.150000000001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5" t="s">
        <v>142</v>
      </c>
      <c r="C28" s="66">
        <v>75</v>
      </c>
      <c r="D28" s="11">
        <v>16233140</v>
      </c>
      <c r="E28" s="11">
        <f t="shared" si="0"/>
        <v>216441.86666666667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5" t="s">
        <v>143</v>
      </c>
      <c r="C29" s="66">
        <v>75</v>
      </c>
      <c r="D29" s="11">
        <v>3729632</v>
      </c>
      <c r="E29" s="11">
        <f t="shared" si="0"/>
        <v>49728.426666666666</v>
      </c>
      <c r="F29" s="11">
        <v>0</v>
      </c>
      <c r="G29" s="11">
        <v>0</v>
      </c>
      <c r="H29" s="22" t="s">
        <v>2</v>
      </c>
      <c r="I29" s="1"/>
    </row>
    <row r="30" spans="1:9" ht="26.25" x14ac:dyDescent="0.25">
      <c r="A30" s="1"/>
      <c r="B30" s="65" t="s">
        <v>144</v>
      </c>
      <c r="C30" s="66">
        <v>50</v>
      </c>
      <c r="D30" s="11">
        <v>6917626</v>
      </c>
      <c r="E30" s="11">
        <f t="shared" si="0"/>
        <v>138352.51999999999</v>
      </c>
      <c r="F30" s="11">
        <v>0</v>
      </c>
      <c r="G30" s="11">
        <v>0</v>
      </c>
      <c r="H30" s="22" t="s">
        <v>2</v>
      </c>
      <c r="I30" s="1"/>
    </row>
    <row r="31" spans="1:9" ht="26.25" x14ac:dyDescent="0.25">
      <c r="A31" s="1"/>
      <c r="B31" s="65" t="s">
        <v>145</v>
      </c>
      <c r="C31" s="66">
        <v>20</v>
      </c>
      <c r="D31" s="11">
        <v>509120</v>
      </c>
      <c r="E31" s="11">
        <f t="shared" si="0"/>
        <v>25456</v>
      </c>
      <c r="F31" s="11">
        <v>0</v>
      </c>
      <c r="G31" s="11">
        <v>0</v>
      </c>
      <c r="H31" s="22" t="s">
        <v>2</v>
      </c>
      <c r="I31" s="1"/>
    </row>
    <row r="32" spans="1:9" ht="26.25" x14ac:dyDescent="0.25">
      <c r="A32" s="1"/>
      <c r="B32" s="65" t="s">
        <v>146</v>
      </c>
      <c r="C32" s="66">
        <v>10</v>
      </c>
      <c r="D32" s="11">
        <v>278960</v>
      </c>
      <c r="E32" s="11">
        <f t="shared" si="0"/>
        <v>27896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5" t="s">
        <v>142</v>
      </c>
      <c r="C33" s="66">
        <v>75</v>
      </c>
      <c r="D33" s="11">
        <v>1502000</v>
      </c>
      <c r="E33" s="11">
        <f t="shared" si="0"/>
        <v>20026.666666666668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5" t="s">
        <v>148</v>
      </c>
      <c r="C34" s="66">
        <v>75</v>
      </c>
      <c r="D34" s="11">
        <v>1196000</v>
      </c>
      <c r="E34" s="11">
        <f t="shared" si="0"/>
        <v>15946.666666666666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5" t="s">
        <v>143</v>
      </c>
      <c r="C35" s="66">
        <v>75</v>
      </c>
      <c r="D35" s="11">
        <v>225613</v>
      </c>
      <c r="E35" s="11">
        <f t="shared" si="0"/>
        <v>3008.1733333333332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65" t="s">
        <v>143</v>
      </c>
      <c r="C36" s="66">
        <v>75</v>
      </c>
      <c r="D36" s="11">
        <v>200000</v>
      </c>
      <c r="E36" s="11">
        <f t="shared" si="0"/>
        <v>2666.6666666666665</v>
      </c>
      <c r="F36" s="11">
        <v>0</v>
      </c>
      <c r="G36" s="11">
        <v>0</v>
      </c>
      <c r="H36" s="22" t="s">
        <v>2</v>
      </c>
      <c r="I36" s="1"/>
    </row>
    <row r="37" spans="1:9" ht="26.25" x14ac:dyDescent="0.25">
      <c r="A37" s="1"/>
      <c r="B37" s="65" t="s">
        <v>149</v>
      </c>
      <c r="C37" s="66">
        <v>30</v>
      </c>
      <c r="D37" s="11">
        <v>100000</v>
      </c>
      <c r="E37" s="11">
        <f t="shared" si="0"/>
        <v>3333.3333333333335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92" t="s">
        <v>131</v>
      </c>
      <c r="C38" s="93"/>
      <c r="D38" s="94"/>
      <c r="E38" s="20">
        <f>SUM(E10:E37)</f>
        <v>670172.28999999992</v>
      </c>
      <c r="F38" s="20">
        <f>SUM(F10:F37)</f>
        <v>0</v>
      </c>
      <c r="G38" s="20">
        <f>SUM(G10:G37)</f>
        <v>0</v>
      </c>
      <c r="H38" s="21" t="s">
        <v>2</v>
      </c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</sheetData>
  <sheetProtection password="DFE9" sheet="1" objects="1" scenarios="1"/>
  <mergeCells count="3">
    <mergeCell ref="B3:H4"/>
    <mergeCell ref="B8:H8"/>
    <mergeCell ref="B38:D38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Anlægsprojekter'!F38</f>
        <v>0</v>
      </c>
      <c r="E10" s="22" t="s">
        <v>2</v>
      </c>
      <c r="F10" s="11">
        <f>SUM('Fane 8. Anlægsprojekter'!E38,'Fane 8. Anlægsprojekter'!G38)</f>
        <v>670172.28999999992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670172.28999999992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681498.20170099987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114143691.09445468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681498.20170099987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2009031.9137617038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-2336684.4241983476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-686640.42627446947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-1508080.0222425859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112302816.33720198</v>
      </c>
      <c r="D18" s="18" t="s">
        <v>2</v>
      </c>
      <c r="E18" s="17">
        <f>C18</f>
        <v>112302816.33720198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1778763.9925000002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-71150.559700000013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1707613.4328000001</v>
      </c>
      <c r="D22" s="18" t="s">
        <v>2</v>
      </c>
      <c r="E22" s="17">
        <f>C22</f>
        <v>1707613.4328000001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3124372.8189410693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151</v>
      </c>
      <c r="C26" s="11">
        <v>10000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3134372.8189410693</v>
      </c>
      <c r="D27" s="18" t="s">
        <v>2</v>
      </c>
      <c r="E27" s="17">
        <f>C27</f>
        <v>3134372.8189410693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-846129.35928842274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-10341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13306.68108131292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-843163.6782071098</v>
      </c>
      <c r="D32" s="18" t="s">
        <v>2</v>
      </c>
      <c r="E32" s="17">
        <f>C32</f>
        <v>-843163.6782071098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-3725686</v>
      </c>
      <c r="D34" s="18" t="s">
        <v>2</v>
      </c>
      <c r="E34" s="17">
        <f>C34</f>
        <v>-3725686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112575952.91073593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112302816.33720198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1897917.5960987133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-2284014.6786660138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-684279.75648893777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-740444.93120651541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110491994.56693923</v>
      </c>
      <c r="D14" s="18" t="s">
        <v>2</v>
      </c>
      <c r="E14" s="17">
        <f>C14</f>
        <v>110491994.56693923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1819125.1439444297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-72765.005757777195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1746360.1381866524</v>
      </c>
      <c r="D18" s="18" t="s">
        <v>2</v>
      </c>
      <c r="E18" s="17">
        <f>C18</f>
        <v>1746360.1381866524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3177174.7195811733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151</v>
      </c>
      <c r="C22" s="11">
        <v>10000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3187174.7195811733</v>
      </c>
      <c r="D23" s="18" t="s">
        <v>2</v>
      </c>
      <c r="E23" s="17">
        <f>C23</f>
        <v>3187174.7195811733</v>
      </c>
      <c r="F23" s="18" t="s">
        <v>2</v>
      </c>
      <c r="G23" s="1"/>
    </row>
    <row r="24" spans="1:7" x14ac:dyDescent="0.25">
      <c r="A24" s="1"/>
      <c r="B24" s="92" t="s">
        <v>15</v>
      </c>
      <c r="C24" s="93"/>
      <c r="D24" s="93"/>
      <c r="E24" s="93"/>
      <c r="F24" s="94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-3725686</v>
      </c>
      <c r="D25" s="18" t="s">
        <v>2</v>
      </c>
      <c r="E25" s="17">
        <f>C25</f>
        <v>-3725686</v>
      </c>
      <c r="F25" s="18" t="s">
        <v>2</v>
      </c>
      <c r="G25" s="1"/>
    </row>
    <row r="26" spans="1:7" x14ac:dyDescent="0.25">
      <c r="A26" s="1"/>
      <c r="B26" s="92" t="s">
        <v>116</v>
      </c>
      <c r="C26" s="93"/>
      <c r="D26" s="93"/>
      <c r="E26" s="93"/>
      <c r="F26" s="94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111699843.42470706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110491994.56693923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1867314.708181273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-2247186.1855024104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-681927.20268612879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-746407.71202417347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108683788.1749078</v>
      </c>
      <c r="D14" s="18" t="s">
        <v>2</v>
      </c>
      <c r="E14" s="17">
        <f>C14</f>
        <v>108683788.1749078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1850960.5035338895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-74038.420141355586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1776922.0833925339</v>
      </c>
      <c r="D18" s="18" t="s">
        <v>2</v>
      </c>
      <c r="E18" s="17">
        <f>C18</f>
        <v>1776922.0833925339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3230868.9723420944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151</v>
      </c>
      <c r="C22" s="11">
        <v>10000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3240868.9723420944</v>
      </c>
      <c r="D23" s="18" t="s">
        <v>2</v>
      </c>
      <c r="E23" s="17">
        <f>C23</f>
        <v>3240868.9723420944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113701579.23064242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108683788.1749078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1836756.0201559416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-2210410.8839012748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-679582.73696329386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-752418.51093687268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106878132.06326231</v>
      </c>
      <c r="D13" s="18" t="s">
        <v>2</v>
      </c>
      <c r="E13" s="17">
        <f>C13</f>
        <v>106878132.06326231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1883352.2011815296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-75334.08804726119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1808018.1131342684</v>
      </c>
      <c r="D17" s="18" t="s">
        <v>2</v>
      </c>
      <c r="E17" s="17">
        <f>C17</f>
        <v>1808018.1131342684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3285470.6579746753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151</v>
      </c>
      <c r="C21" s="11">
        <v>10000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3295470.6579746753</v>
      </c>
      <c r="D22" s="18" t="s">
        <v>2</v>
      </c>
      <c r="E22" s="17">
        <f>C22</f>
        <v>3295470.6579746753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111981620.83437125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119261224.59211449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1920289.1664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3197244.3312598174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2000301.2150000001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114143691.09445468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135</v>
      </c>
      <c r="C10" s="63"/>
      <c r="D10" s="64"/>
      <c r="E10" s="11">
        <v>1716110</v>
      </c>
      <c r="F10" s="22" t="s">
        <v>2</v>
      </c>
      <c r="G10" s="1"/>
      <c r="H10" s="1"/>
    </row>
    <row r="11" spans="1:8" x14ac:dyDescent="0.25">
      <c r="A11" s="1"/>
      <c r="B11" s="68" t="s">
        <v>137</v>
      </c>
      <c r="C11" s="63"/>
      <c r="D11" s="64"/>
      <c r="E11" s="11">
        <v>62113</v>
      </c>
      <c r="F11" s="22" t="s">
        <v>2</v>
      </c>
      <c r="G11" s="1"/>
      <c r="H11" s="1"/>
    </row>
    <row r="12" spans="1:8" x14ac:dyDescent="0.25">
      <c r="A12" s="1"/>
      <c r="B12" s="68" t="s">
        <v>136</v>
      </c>
      <c r="C12" s="63"/>
      <c r="D12" s="64"/>
      <c r="E12" s="11">
        <v>426329</v>
      </c>
      <c r="F12" s="22" t="s">
        <v>2</v>
      </c>
      <c r="G12" s="1"/>
      <c r="H12" s="1"/>
    </row>
    <row r="13" spans="1:8" x14ac:dyDescent="0.25">
      <c r="A13" s="1"/>
      <c r="B13" s="68" t="s">
        <v>138</v>
      </c>
      <c r="C13" s="63"/>
      <c r="D13" s="64"/>
      <c r="E13" s="11">
        <v>452735</v>
      </c>
      <c r="F13" s="22" t="s">
        <v>2</v>
      </c>
      <c r="G13" s="1"/>
      <c r="H13" s="1"/>
    </row>
    <row r="14" spans="1:8" x14ac:dyDescent="0.25">
      <c r="A14" s="1"/>
      <c r="B14" s="68" t="s">
        <v>139</v>
      </c>
      <c r="C14" s="63"/>
      <c r="D14" s="64"/>
      <c r="E14" s="11">
        <v>364100</v>
      </c>
      <c r="F14" s="22" t="s">
        <v>2</v>
      </c>
      <c r="G14" s="1"/>
      <c r="H14" s="1"/>
    </row>
    <row r="15" spans="1:8" x14ac:dyDescent="0.25">
      <c r="A15" s="1"/>
      <c r="B15" s="92" t="s">
        <v>128</v>
      </c>
      <c r="C15" s="93"/>
      <c r="D15" s="94"/>
      <c r="E15" s="20">
        <f>SUM(E10:E14)</f>
        <v>3021387</v>
      </c>
      <c r="F15" s="21" t="s">
        <v>2</v>
      </c>
      <c r="G15" s="1"/>
      <c r="H15" s="1"/>
    </row>
    <row r="16" spans="1:8" x14ac:dyDescent="0.25">
      <c r="A16" s="1"/>
      <c r="B16" s="92" t="s">
        <v>129</v>
      </c>
      <c r="C16" s="93"/>
      <c r="D16" s="94"/>
      <c r="E16" s="20">
        <f>E15*(1+Prisudvikling2019)^2</f>
        <v>3124372.8189410693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3">
    <mergeCell ref="B3:F4"/>
    <mergeCell ref="B15:D15"/>
    <mergeCell ref="B16:D16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729425.41844228003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36471270.922114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1502816.8480955076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84904906.672062576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-34903595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-27452223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-7451372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-3725686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2018-10-11T13:13:50Z</dcterms:modified>
</cp:coreProperties>
</file>